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somerset.sharepoint.com/sites/EducationFunding/Shared Documents/Early Years Funding/Formula EY/2025-26/Monthly Payment breakdown/"/>
    </mc:Choice>
  </mc:AlternateContent>
  <xr:revisionPtr revIDLastSave="12" documentId="8_{B1077880-2F3C-4F9C-B9D6-7DB5D0269454}" xr6:coauthVersionLast="47" xr6:coauthVersionMax="47" xr10:uidLastSave="{57680354-B25F-46BC-925C-FB4035E3C333}"/>
  <bookViews>
    <workbookView xWindow="-108" yWindow="-108" windowWidth="23256" windowHeight="12456" tabRatio="603" xr2:uid="{00000000-000D-0000-FFFF-FFFF00000000}"/>
  </bookViews>
  <sheets>
    <sheet name="Print" sheetId="7" r:id="rId1"/>
    <sheet name="Allocs " sheetId="13" state="veryHidden" r:id="rId2"/>
  </sheets>
  <definedNames>
    <definedName name="_xlnm._FilterDatabase" localSheetId="1" hidden="1">'Allocs '!$A$9:$AW$215</definedName>
    <definedName name="fund" localSheetId="1">'Allocs '!#REF!</definedName>
    <definedName name="funds">'Allocs '!$A$1:$SA$230</definedName>
    <definedName name="_xlnm.Print_Area" localSheetId="1">'Allocs '!#REF!</definedName>
    <definedName name="_xlnm.Print_Area" localSheetId="0">Print!$B$1:$V$65</definedName>
    <definedName name="_xlnm.Print_Titles" localSheetId="1">'Allocs '!#REF!,'Allocs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9" i="7" l="1"/>
  <c r="S58" i="7"/>
  <c r="R53" i="7"/>
  <c r="R60" i="7"/>
  <c r="R56" i="7"/>
  <c r="S56" i="7" s="1"/>
  <c r="R54" i="7"/>
  <c r="R33" i="7"/>
  <c r="R31" i="7"/>
  <c r="R28" i="7"/>
  <c r="R27" i="7"/>
  <c r="R26" i="7"/>
  <c r="R25" i="7"/>
  <c r="R24" i="7"/>
  <c r="R23" i="7"/>
  <c r="R22" i="7"/>
  <c r="R21" i="7"/>
  <c r="R20" i="7"/>
  <c r="R19" i="7"/>
  <c r="R18" i="7"/>
  <c r="R17" i="7"/>
  <c r="AF232" i="13"/>
  <c r="AE232" i="13"/>
  <c r="AD232" i="13"/>
  <c r="AC232" i="13"/>
  <c r="JB231" i="13"/>
  <c r="JA231" i="13"/>
  <c r="IZ231" i="13"/>
  <c r="IY231" i="13"/>
  <c r="IX231" i="13"/>
  <c r="IW231" i="13"/>
  <c r="IV231" i="13"/>
  <c r="IU231" i="13"/>
  <c r="IT231" i="13"/>
  <c r="IS231" i="13"/>
  <c r="IQ231" i="13"/>
  <c r="IP231" i="13"/>
  <c r="IO231" i="13"/>
  <c r="IN231" i="13"/>
  <c r="IM231" i="13"/>
  <c r="IL231" i="13"/>
  <c r="IK231" i="13"/>
  <c r="IH231" i="13"/>
  <c r="IG231" i="13"/>
  <c r="IF231" i="13"/>
  <c r="ID231" i="13"/>
  <c r="IC231" i="13"/>
  <c r="IB231" i="13"/>
  <c r="IA231" i="13"/>
  <c r="HZ231" i="13"/>
  <c r="HY231" i="13"/>
  <c r="HW231" i="13"/>
  <c r="HV231" i="13"/>
  <c r="HU231" i="13"/>
  <c r="HT231" i="13"/>
  <c r="HS231" i="13"/>
  <c r="HQ231" i="13"/>
  <c r="HP231" i="13"/>
  <c r="HO231" i="13"/>
  <c r="HN231" i="13"/>
  <c r="HM231" i="13"/>
  <c r="HL231" i="13"/>
  <c r="HK231" i="13"/>
  <c r="HJ231" i="13"/>
  <c r="HI231" i="13"/>
  <c r="HH231" i="13"/>
  <c r="HG231" i="13"/>
  <c r="HF231" i="13"/>
  <c r="HE231" i="13"/>
  <c r="HD231" i="13"/>
  <c r="HB231" i="13"/>
  <c r="HA231" i="13"/>
  <c r="GX231" i="13"/>
  <c r="GV231" i="13"/>
  <c r="GU231" i="13"/>
  <c r="GT231" i="13"/>
  <c r="GS231" i="13"/>
  <c r="GR231" i="13"/>
  <c r="GQ231" i="13"/>
  <c r="GO231" i="13"/>
  <c r="GN231" i="13"/>
  <c r="GM231" i="13"/>
  <c r="GL231" i="13"/>
  <c r="GK231" i="13"/>
  <c r="GI231" i="13"/>
  <c r="GH231" i="13"/>
  <c r="GG231" i="13"/>
  <c r="GF231" i="13"/>
  <c r="GE231" i="13"/>
  <c r="GC231" i="13"/>
  <c r="GA231" i="13"/>
  <c r="FZ231" i="13"/>
  <c r="FX231" i="13"/>
  <c r="FW231" i="13"/>
  <c r="FV231" i="13"/>
  <c r="FT231" i="13"/>
  <c r="FS231" i="13"/>
  <c r="FR231" i="13"/>
  <c r="FQ231" i="13"/>
  <c r="FP231" i="13"/>
  <c r="FO231" i="13"/>
  <c r="FN231" i="13"/>
  <c r="FL231" i="13"/>
  <c r="FK231" i="13"/>
  <c r="FJ231" i="13"/>
  <c r="FI231" i="13"/>
  <c r="FH231" i="13"/>
  <c r="FG231" i="13"/>
  <c r="FF231" i="13"/>
  <c r="FC231" i="13"/>
  <c r="FB231" i="13"/>
  <c r="EZ231" i="13"/>
  <c r="EY231" i="13"/>
  <c r="EX231" i="13"/>
  <c r="EW231" i="13"/>
  <c r="EV231" i="13"/>
  <c r="EU231" i="13"/>
  <c r="ET231" i="13"/>
  <c r="ES231" i="13"/>
  <c r="ER231" i="13"/>
  <c r="EQ231" i="13"/>
  <c r="EP231" i="13"/>
  <c r="EO231" i="13"/>
  <c r="EM231" i="13"/>
  <c r="EL231" i="13"/>
  <c r="EK231" i="13"/>
  <c r="EJ231" i="13"/>
  <c r="EI231" i="13"/>
  <c r="EH231" i="13"/>
  <c r="EG231" i="13"/>
  <c r="ED231" i="13"/>
  <c r="EC231" i="13"/>
  <c r="EB231" i="13"/>
  <c r="EA231" i="13"/>
  <c r="DZ231" i="13"/>
  <c r="DY231" i="13"/>
  <c r="DX231" i="13"/>
  <c r="DW231" i="13"/>
  <c r="DV231" i="13"/>
  <c r="DU231" i="13"/>
  <c r="DT231" i="13"/>
  <c r="DR231" i="13"/>
  <c r="DQ231" i="13"/>
  <c r="DN231" i="13"/>
  <c r="DM231" i="13"/>
  <c r="DL231" i="13"/>
  <c r="DK231" i="13"/>
  <c r="DJ231" i="13"/>
  <c r="DI231" i="13"/>
  <c r="DH231" i="13"/>
  <c r="DG231" i="13"/>
  <c r="DD231" i="13"/>
  <c r="DC231" i="13"/>
  <c r="DB231" i="13"/>
  <c r="DA231" i="13"/>
  <c r="CZ231" i="13"/>
  <c r="CY231" i="13"/>
  <c r="CX231" i="13"/>
  <c r="CW231" i="13"/>
  <c r="CV231" i="13"/>
  <c r="CU231" i="13"/>
  <c r="CS231" i="13"/>
  <c r="CR231" i="13"/>
  <c r="CQ231" i="13"/>
  <c r="CP231" i="13"/>
  <c r="CO231" i="13"/>
  <c r="CN231" i="13"/>
  <c r="CM231" i="13"/>
  <c r="CL231" i="13"/>
  <c r="CK231" i="13"/>
  <c r="CJ231" i="13"/>
  <c r="CI231" i="13"/>
  <c r="CH231" i="13"/>
  <c r="CG231" i="13"/>
  <c r="CF231" i="13"/>
  <c r="CE231" i="13"/>
  <c r="CD231" i="13"/>
  <c r="CA231" i="13"/>
  <c r="BZ231" i="13"/>
  <c r="BY231" i="13"/>
  <c r="BX231" i="13"/>
  <c r="BW231" i="13"/>
  <c r="BV231" i="13"/>
  <c r="BU231" i="13"/>
  <c r="BT231" i="13"/>
  <c r="BS231" i="13"/>
  <c r="BQ231" i="13"/>
  <c r="BP231" i="13"/>
  <c r="BO231" i="13"/>
  <c r="BN231" i="13"/>
  <c r="BM231" i="13"/>
  <c r="BL231" i="13"/>
  <c r="BK231" i="13"/>
  <c r="BJ231" i="13"/>
  <c r="BI231" i="13"/>
  <c r="BH231" i="13"/>
  <c r="BF231" i="13"/>
  <c r="BC231" i="13"/>
  <c r="BB231" i="13"/>
  <c r="BA231" i="13"/>
  <c r="AZ231" i="13"/>
  <c r="AY231" i="13"/>
  <c r="AX231" i="13"/>
  <c r="AW231" i="13"/>
  <c r="AV231" i="13"/>
  <c r="AU231" i="13"/>
  <c r="AS231" i="13"/>
  <c r="AR231" i="13"/>
  <c r="AQ231" i="13"/>
  <c r="AP231" i="13"/>
  <c r="AO231" i="13"/>
  <c r="AN231" i="13"/>
  <c r="AK231" i="13"/>
  <c r="AJ231" i="13"/>
  <c r="AI231" i="13"/>
  <c r="AI232" i="13" s="1"/>
  <c r="AH231" i="13"/>
  <c r="AH232" i="13" s="1"/>
  <c r="AG231" i="13"/>
  <c r="AG232" i="13" s="1"/>
  <c r="AF231" i="13"/>
  <c r="AE231" i="13"/>
  <c r="AD231" i="13"/>
  <c r="AC231" i="13"/>
  <c r="AB231" i="13"/>
  <c r="AA231" i="13"/>
  <c r="Z231" i="13"/>
  <c r="Y231" i="13"/>
  <c r="X231" i="13"/>
  <c r="W231" i="13"/>
  <c r="U231" i="13"/>
  <c r="T231" i="13"/>
  <c r="S231" i="13"/>
  <c r="R231" i="13"/>
  <c r="Q231" i="13"/>
  <c r="P231" i="13"/>
  <c r="O231" i="13"/>
  <c r="N231" i="13"/>
  <c r="M231" i="13"/>
  <c r="L231" i="13"/>
  <c r="K231" i="13"/>
  <c r="J231" i="13"/>
  <c r="I231" i="13"/>
  <c r="H231" i="13"/>
  <c r="G231" i="13"/>
  <c r="F231" i="13"/>
  <c r="E231" i="13"/>
  <c r="JC228" i="13"/>
  <c r="JD228" i="13" s="1"/>
  <c r="II228" i="13"/>
  <c r="HR228" i="13"/>
  <c r="IJ228" i="13" s="1"/>
  <c r="GY228" i="13"/>
  <c r="GZ228" i="13" s="1"/>
  <c r="GJ228" i="13"/>
  <c r="GB228" i="13"/>
  <c r="FU228" i="13"/>
  <c r="FM228" i="13"/>
  <c r="FD228" i="13"/>
  <c r="EN228" i="13"/>
  <c r="FE228" i="13" s="1"/>
  <c r="EE228" i="13"/>
  <c r="DS228" i="13"/>
  <c r="EF228" i="13" s="1"/>
  <c r="DO228" i="13"/>
  <c r="DF228" i="13"/>
  <c r="DE228" i="13"/>
  <c r="CB228" i="13"/>
  <c r="BR228" i="13"/>
  <c r="BD228" i="13"/>
  <c r="CC228" i="13" s="1"/>
  <c r="AL228" i="13"/>
  <c r="V228" i="13"/>
  <c r="AM228" i="13" s="1"/>
  <c r="JC227" i="13"/>
  <c r="JD227" i="13" s="1"/>
  <c r="II227" i="13"/>
  <c r="IJ227" i="13" s="1"/>
  <c r="HR227" i="13"/>
  <c r="GY227" i="13"/>
  <c r="GJ227" i="13"/>
  <c r="GB227" i="13"/>
  <c r="FU227" i="13"/>
  <c r="GZ227" i="13" s="1"/>
  <c r="FM227" i="13"/>
  <c r="FD227" i="13"/>
  <c r="EN227" i="13"/>
  <c r="FE227" i="13" s="1"/>
  <c r="EE227" i="13"/>
  <c r="EF227" i="13" s="1"/>
  <c r="DS227" i="13"/>
  <c r="DO227" i="13"/>
  <c r="DE227" i="13"/>
  <c r="CT227" i="13"/>
  <c r="DF227" i="13" s="1"/>
  <c r="CC227" i="13"/>
  <c r="CB227" i="13"/>
  <c r="BR227" i="13"/>
  <c r="BD227" i="13"/>
  <c r="AL227" i="13"/>
  <c r="V227" i="13"/>
  <c r="AM227" i="13" s="1"/>
  <c r="JC226" i="13"/>
  <c r="JD226" i="13" s="1"/>
  <c r="II226" i="13"/>
  <c r="HR226" i="13"/>
  <c r="IJ226" i="13" s="1"/>
  <c r="GY226" i="13"/>
  <c r="GZ226" i="13" s="1"/>
  <c r="GJ226" i="13"/>
  <c r="GB226" i="13"/>
  <c r="FU226" i="13"/>
  <c r="FM226" i="13"/>
  <c r="FE226" i="13"/>
  <c r="FD226" i="13"/>
  <c r="EN226" i="13"/>
  <c r="EE226" i="13"/>
  <c r="DS226" i="13"/>
  <c r="EF226" i="13" s="1"/>
  <c r="DO226" i="13"/>
  <c r="DE226" i="13"/>
  <c r="CT226" i="13"/>
  <c r="CB226" i="13"/>
  <c r="BR226" i="13"/>
  <c r="CC226" i="13" s="1"/>
  <c r="BD226" i="13"/>
  <c r="AL226" i="13"/>
  <c r="V226" i="13"/>
  <c r="AM226" i="13" s="1"/>
  <c r="JC225" i="13"/>
  <c r="JD225" i="13" s="1"/>
  <c r="II225" i="13"/>
  <c r="HR225" i="13"/>
  <c r="IJ225" i="13" s="1"/>
  <c r="GY225" i="13"/>
  <c r="GZ225" i="13" s="1"/>
  <c r="GJ225" i="13"/>
  <c r="GB225" i="13"/>
  <c r="FU225" i="13"/>
  <c r="FM225" i="13"/>
  <c r="FD225" i="13"/>
  <c r="EN225" i="13"/>
  <c r="FE225" i="13" s="1"/>
  <c r="EE225" i="13"/>
  <c r="DS225" i="13"/>
  <c r="EF225" i="13" s="1"/>
  <c r="DO225" i="13"/>
  <c r="DE225" i="13"/>
  <c r="DF225" i="13" s="1"/>
  <c r="CT225" i="13"/>
  <c r="CB225" i="13"/>
  <c r="BR225" i="13"/>
  <c r="BD225" i="13"/>
  <c r="CC225" i="13" s="1"/>
  <c r="AL225" i="13"/>
  <c r="V225" i="13"/>
  <c r="AM225" i="13" s="1"/>
  <c r="JC224" i="13"/>
  <c r="JD224" i="13" s="1"/>
  <c r="II224" i="13"/>
  <c r="IJ224" i="13" s="1"/>
  <c r="HR224" i="13"/>
  <c r="GY224" i="13"/>
  <c r="GJ224" i="13"/>
  <c r="GB224" i="13"/>
  <c r="FU224" i="13"/>
  <c r="GZ224" i="13" s="1"/>
  <c r="FM224" i="13"/>
  <c r="FD224" i="13"/>
  <c r="FE224" i="13" s="1"/>
  <c r="EN224" i="13"/>
  <c r="EF224" i="13"/>
  <c r="EE224" i="13"/>
  <c r="DS224" i="13"/>
  <c r="DO224" i="13"/>
  <c r="DE224" i="13"/>
  <c r="CT224" i="13"/>
  <c r="DF224" i="13" s="1"/>
  <c r="CB224" i="13"/>
  <c r="BR224" i="13"/>
  <c r="BD224" i="13"/>
  <c r="CC224" i="13" s="1"/>
  <c r="AL224" i="13"/>
  <c r="AM224" i="13" s="1"/>
  <c r="V224" i="13"/>
  <c r="JC223" i="13"/>
  <c r="JD223" i="13" s="1"/>
  <c r="II223" i="13"/>
  <c r="HR223" i="13"/>
  <c r="IJ223" i="13" s="1"/>
  <c r="GY223" i="13"/>
  <c r="GJ223" i="13"/>
  <c r="GB223" i="13"/>
  <c r="FU223" i="13"/>
  <c r="GZ223" i="13" s="1"/>
  <c r="FM223" i="13"/>
  <c r="FE223" i="13"/>
  <c r="FD223" i="13"/>
  <c r="EN223" i="13"/>
  <c r="EE223" i="13"/>
  <c r="DS223" i="13"/>
  <c r="EF223" i="13" s="1"/>
  <c r="DO223" i="13"/>
  <c r="DE223" i="13"/>
  <c r="CT223" i="13"/>
  <c r="DF223" i="13" s="1"/>
  <c r="CB223" i="13"/>
  <c r="BR223" i="13"/>
  <c r="CC223" i="13" s="1"/>
  <c r="BD223" i="13"/>
  <c r="AL223" i="13"/>
  <c r="V223" i="13"/>
  <c r="AM223" i="13" s="1"/>
  <c r="JC222" i="13"/>
  <c r="JD222" i="13" s="1"/>
  <c r="IJ222" i="13"/>
  <c r="II222" i="13"/>
  <c r="HR222" i="13"/>
  <c r="GZ222" i="13"/>
  <c r="GY222" i="13"/>
  <c r="GJ222" i="13"/>
  <c r="GB222" i="13"/>
  <c r="FU222" i="13"/>
  <c r="FM222" i="13"/>
  <c r="FD222" i="13"/>
  <c r="EN222" i="13"/>
  <c r="FE222" i="13" s="1"/>
  <c r="EE222" i="13"/>
  <c r="EF222" i="13" s="1"/>
  <c r="DS222" i="13"/>
  <c r="DO222" i="13"/>
  <c r="DF222" i="13"/>
  <c r="DE222" i="13"/>
  <c r="CT222" i="13"/>
  <c r="CB222" i="13"/>
  <c r="BR222" i="13"/>
  <c r="BD222" i="13"/>
  <c r="CC222" i="13" s="1"/>
  <c r="AM222" i="13"/>
  <c r="AL222" i="13"/>
  <c r="V222" i="13"/>
  <c r="JD221" i="13"/>
  <c r="JC221" i="13"/>
  <c r="II221" i="13"/>
  <c r="IJ221" i="13" s="1"/>
  <c r="HR221" i="13"/>
  <c r="GY221" i="13"/>
  <c r="GJ221" i="13"/>
  <c r="GB221" i="13"/>
  <c r="FU221" i="13"/>
  <c r="GZ221" i="13" s="1"/>
  <c r="FM221" i="13"/>
  <c r="FE221" i="13"/>
  <c r="FD221" i="13"/>
  <c r="EN221" i="13"/>
  <c r="EF221" i="13"/>
  <c r="EE221" i="13"/>
  <c r="DS221" i="13"/>
  <c r="DO221" i="13"/>
  <c r="DE221" i="13"/>
  <c r="CT221" i="13"/>
  <c r="DF221" i="13" s="1"/>
  <c r="CB221" i="13"/>
  <c r="BR221" i="13"/>
  <c r="BD221" i="13"/>
  <c r="CC221" i="13" s="1"/>
  <c r="AL221" i="13"/>
  <c r="V221" i="13"/>
  <c r="AM221" i="13" s="1"/>
  <c r="JC220" i="13"/>
  <c r="JD220" i="13" s="1"/>
  <c r="II220" i="13"/>
  <c r="HR220" i="13"/>
  <c r="IJ220" i="13" s="1"/>
  <c r="GY220" i="13"/>
  <c r="GJ220" i="13"/>
  <c r="GB220" i="13"/>
  <c r="FU220" i="13"/>
  <c r="GZ220" i="13" s="1"/>
  <c r="FM220" i="13"/>
  <c r="FE220" i="13"/>
  <c r="FD220" i="13"/>
  <c r="EN220" i="13"/>
  <c r="EE220" i="13"/>
  <c r="DS220" i="13"/>
  <c r="EF220" i="13" s="1"/>
  <c r="DO220" i="13"/>
  <c r="DE220" i="13"/>
  <c r="CT220" i="13"/>
  <c r="DF220" i="13" s="1"/>
  <c r="CB220" i="13"/>
  <c r="BR220" i="13"/>
  <c r="CC220" i="13" s="1"/>
  <c r="BD220" i="13"/>
  <c r="AL220" i="13"/>
  <c r="V220" i="13"/>
  <c r="AM220" i="13" s="1"/>
  <c r="JC219" i="13"/>
  <c r="JD219" i="13" s="1"/>
  <c r="II219" i="13"/>
  <c r="HR219" i="13"/>
  <c r="IJ219" i="13" s="1"/>
  <c r="GY219" i="13"/>
  <c r="GZ219" i="13" s="1"/>
  <c r="GJ219" i="13"/>
  <c r="GB219" i="13"/>
  <c r="FU219" i="13"/>
  <c r="FM219" i="13"/>
  <c r="FD219" i="13"/>
  <c r="EN219" i="13"/>
  <c r="FE219" i="13" s="1"/>
  <c r="EE219" i="13"/>
  <c r="DS219" i="13"/>
  <c r="EF219" i="13" s="1"/>
  <c r="DO219" i="13"/>
  <c r="DE219" i="13"/>
  <c r="DF219" i="13" s="1"/>
  <c r="CT219" i="13"/>
  <c r="CB219" i="13"/>
  <c r="BR219" i="13"/>
  <c r="BD219" i="13"/>
  <c r="CC219" i="13" s="1"/>
  <c r="AL219" i="13"/>
  <c r="AM219" i="13" s="1"/>
  <c r="V219" i="13"/>
  <c r="JD218" i="13"/>
  <c r="JC218" i="13"/>
  <c r="II218" i="13"/>
  <c r="IJ218" i="13" s="1"/>
  <c r="HR218" i="13"/>
  <c r="GY218" i="13"/>
  <c r="GJ218" i="13"/>
  <c r="GB218" i="13"/>
  <c r="FU218" i="13"/>
  <c r="GZ218" i="13" s="1"/>
  <c r="FM218" i="13"/>
  <c r="FE218" i="13"/>
  <c r="FD218" i="13"/>
  <c r="EN218" i="13"/>
  <c r="EE218" i="13"/>
  <c r="EF218" i="13" s="1"/>
  <c r="DS218" i="13"/>
  <c r="DO218" i="13"/>
  <c r="DE218" i="13"/>
  <c r="CT218" i="13"/>
  <c r="DF218" i="13" s="1"/>
  <c r="CB218" i="13"/>
  <c r="BR218" i="13"/>
  <c r="BD218" i="13"/>
  <c r="CC218" i="13" s="1"/>
  <c r="AL218" i="13"/>
  <c r="V218" i="13"/>
  <c r="AM218" i="13" s="1"/>
  <c r="JC217" i="13"/>
  <c r="JD217" i="13" s="1"/>
  <c r="II217" i="13"/>
  <c r="HR217" i="13"/>
  <c r="IJ217" i="13" s="1"/>
  <c r="GY217" i="13"/>
  <c r="GZ217" i="13" s="1"/>
  <c r="GJ217" i="13"/>
  <c r="GB217" i="13"/>
  <c r="FU217" i="13"/>
  <c r="FM217" i="13"/>
  <c r="FE217" i="13"/>
  <c r="FD217" i="13"/>
  <c r="EN217" i="13"/>
  <c r="EE217" i="13"/>
  <c r="DS217" i="13"/>
  <c r="EF217" i="13" s="1"/>
  <c r="DO217" i="13"/>
  <c r="DE217" i="13"/>
  <c r="CT217" i="13"/>
  <c r="DF217" i="13" s="1"/>
  <c r="CB217" i="13"/>
  <c r="CC217" i="13" s="1"/>
  <c r="BR217" i="13"/>
  <c r="BD217" i="13"/>
  <c r="AL217" i="13"/>
  <c r="V217" i="13"/>
  <c r="AM217" i="13" s="1"/>
  <c r="JC216" i="13"/>
  <c r="JD216" i="13" s="1"/>
  <c r="II216" i="13"/>
  <c r="HR216" i="13"/>
  <c r="IJ216" i="13" s="1"/>
  <c r="GY216" i="13"/>
  <c r="GZ216" i="13" s="1"/>
  <c r="GJ216" i="13"/>
  <c r="GB216" i="13"/>
  <c r="FU216" i="13"/>
  <c r="FM216" i="13"/>
  <c r="FD216" i="13"/>
  <c r="EN216" i="13"/>
  <c r="FE216" i="13" s="1"/>
  <c r="EE216" i="13"/>
  <c r="DS216" i="13"/>
  <c r="EF216" i="13" s="1"/>
  <c r="DO216" i="13"/>
  <c r="DE216" i="13"/>
  <c r="DF216" i="13" s="1"/>
  <c r="CT216" i="13"/>
  <c r="CB216" i="13"/>
  <c r="BR216" i="13"/>
  <c r="BD216" i="13"/>
  <c r="CC216" i="13" s="1"/>
  <c r="AL216" i="13"/>
  <c r="V216" i="13"/>
  <c r="AM216" i="13" s="1"/>
  <c r="JC215" i="13"/>
  <c r="JD215" i="13" s="1"/>
  <c r="II215" i="13"/>
  <c r="IJ215" i="13" s="1"/>
  <c r="HR215" i="13"/>
  <c r="GY215" i="13"/>
  <c r="GJ215" i="13"/>
  <c r="GB215" i="13"/>
  <c r="FU215" i="13"/>
  <c r="GZ215" i="13" s="1"/>
  <c r="FM215" i="13"/>
  <c r="FD215" i="13"/>
  <c r="EN215" i="13"/>
  <c r="FE215" i="13" s="1"/>
  <c r="EE215" i="13"/>
  <c r="EF215" i="13" s="1"/>
  <c r="DS215" i="13"/>
  <c r="DO215" i="13"/>
  <c r="DE215" i="13"/>
  <c r="CT215" i="13"/>
  <c r="DF215" i="13" s="1"/>
  <c r="CC215" i="13"/>
  <c r="CB215" i="13"/>
  <c r="BR215" i="13"/>
  <c r="BD215" i="13"/>
  <c r="AL215" i="13"/>
  <c r="V215" i="13"/>
  <c r="AM215" i="13" s="1"/>
  <c r="JC214" i="13"/>
  <c r="JD214" i="13" s="1"/>
  <c r="II214" i="13"/>
  <c r="HR214" i="13"/>
  <c r="IJ214" i="13" s="1"/>
  <c r="GY214" i="13"/>
  <c r="GZ214" i="13" s="1"/>
  <c r="GJ214" i="13"/>
  <c r="GB214" i="13"/>
  <c r="FU214" i="13"/>
  <c r="FM214" i="13"/>
  <c r="FE214" i="13"/>
  <c r="FD214" i="13"/>
  <c r="EN214" i="13"/>
  <c r="EE214" i="13"/>
  <c r="DS214" i="13"/>
  <c r="EF214" i="13" s="1"/>
  <c r="DO214" i="13"/>
  <c r="DE214" i="13"/>
  <c r="CT214" i="13"/>
  <c r="DF214" i="13" s="1"/>
  <c r="CB214" i="13"/>
  <c r="BR214" i="13"/>
  <c r="CC214" i="13" s="1"/>
  <c r="BD214" i="13"/>
  <c r="AL214" i="13"/>
  <c r="V214" i="13"/>
  <c r="AM214" i="13" s="1"/>
  <c r="JC213" i="13"/>
  <c r="JD213" i="13" s="1"/>
  <c r="II213" i="13"/>
  <c r="HR213" i="13"/>
  <c r="IJ213" i="13" s="1"/>
  <c r="GY213" i="13"/>
  <c r="GZ213" i="13" s="1"/>
  <c r="GJ213" i="13"/>
  <c r="GB213" i="13"/>
  <c r="FU213" i="13"/>
  <c r="FM213" i="13"/>
  <c r="FD213" i="13"/>
  <c r="EN213" i="13"/>
  <c r="FE213" i="13" s="1"/>
  <c r="EE213" i="13"/>
  <c r="DS213" i="13"/>
  <c r="EF213" i="13" s="1"/>
  <c r="DO213" i="13"/>
  <c r="DF213" i="13"/>
  <c r="DE213" i="13"/>
  <c r="CT213" i="13"/>
  <c r="CB213" i="13"/>
  <c r="BR213" i="13"/>
  <c r="BD213" i="13"/>
  <c r="CC213" i="13" s="1"/>
  <c r="AL213" i="13"/>
  <c r="V213" i="13"/>
  <c r="AM213" i="13" s="1"/>
  <c r="JC212" i="13"/>
  <c r="JD212" i="13" s="1"/>
  <c r="II212" i="13"/>
  <c r="IJ212" i="13" s="1"/>
  <c r="HR212" i="13"/>
  <c r="GY212" i="13"/>
  <c r="GJ212" i="13"/>
  <c r="GB212" i="13"/>
  <c r="FU212" i="13"/>
  <c r="GZ212" i="13" s="1"/>
  <c r="FM212" i="13"/>
  <c r="FD212" i="13"/>
  <c r="EN212" i="13"/>
  <c r="FE212" i="13" s="1"/>
  <c r="EE212" i="13"/>
  <c r="EF212" i="13" s="1"/>
  <c r="DS212" i="13"/>
  <c r="DO212" i="13"/>
  <c r="DE212" i="13"/>
  <c r="CT212" i="13"/>
  <c r="DF212" i="13" s="1"/>
  <c r="CB212" i="13"/>
  <c r="BR212" i="13"/>
  <c r="BD212" i="13"/>
  <c r="CC212" i="13" s="1"/>
  <c r="AL212" i="13"/>
  <c r="V212" i="13"/>
  <c r="AM212" i="13" s="1"/>
  <c r="JC211" i="13"/>
  <c r="JD211" i="13" s="1"/>
  <c r="II211" i="13"/>
  <c r="HR211" i="13"/>
  <c r="IJ211" i="13" s="1"/>
  <c r="GY211" i="13"/>
  <c r="GJ211" i="13"/>
  <c r="GB211" i="13"/>
  <c r="FU211" i="13"/>
  <c r="GZ211" i="13" s="1"/>
  <c r="FM211" i="13"/>
  <c r="FE211" i="13"/>
  <c r="FD211" i="13"/>
  <c r="EN211" i="13"/>
  <c r="EE211" i="13"/>
  <c r="DS211" i="13"/>
  <c r="EF211" i="13" s="1"/>
  <c r="DO211" i="13"/>
  <c r="DE211" i="13"/>
  <c r="CT211" i="13"/>
  <c r="DF211" i="13" s="1"/>
  <c r="CB211" i="13"/>
  <c r="BR211" i="13"/>
  <c r="CC211" i="13" s="1"/>
  <c r="BD211" i="13"/>
  <c r="AL211" i="13"/>
  <c r="V211" i="13"/>
  <c r="AM211" i="13" s="1"/>
  <c r="JC210" i="13"/>
  <c r="JD210" i="13" s="1"/>
  <c r="IJ210" i="13"/>
  <c r="II210" i="13"/>
  <c r="HR210" i="13"/>
  <c r="GY210" i="13"/>
  <c r="GZ210" i="13" s="1"/>
  <c r="GJ210" i="13"/>
  <c r="GB210" i="13"/>
  <c r="FU210" i="13"/>
  <c r="FM210" i="13"/>
  <c r="FD210" i="13"/>
  <c r="EN210" i="13"/>
  <c r="FE210" i="13" s="1"/>
  <c r="EF210" i="13"/>
  <c r="EE210" i="13"/>
  <c r="DS210" i="13"/>
  <c r="DO210" i="13"/>
  <c r="DE210" i="13"/>
  <c r="DF210" i="13" s="1"/>
  <c r="CT210" i="13"/>
  <c r="CB210" i="13"/>
  <c r="BR210" i="13"/>
  <c r="BD210" i="13"/>
  <c r="CC210" i="13" s="1"/>
  <c r="AM210" i="13"/>
  <c r="AL210" i="13"/>
  <c r="V210" i="13"/>
  <c r="JD209" i="13"/>
  <c r="JC209" i="13"/>
  <c r="II209" i="13"/>
  <c r="IJ209" i="13" s="1"/>
  <c r="HR209" i="13"/>
  <c r="GY209" i="13"/>
  <c r="GJ209" i="13"/>
  <c r="GB209" i="13"/>
  <c r="FU209" i="13"/>
  <c r="GZ209" i="13" s="1"/>
  <c r="FM209" i="13"/>
  <c r="FE209" i="13"/>
  <c r="FD209" i="13"/>
  <c r="EN209" i="13"/>
  <c r="EF209" i="13"/>
  <c r="EE209" i="13"/>
  <c r="DS209" i="13"/>
  <c r="DO209" i="13"/>
  <c r="DF209" i="13"/>
  <c r="DE209" i="13"/>
  <c r="CT209" i="13"/>
  <c r="CB209" i="13"/>
  <c r="BR209" i="13"/>
  <c r="CC209" i="13" s="1"/>
  <c r="BD209" i="13"/>
  <c r="AL209" i="13"/>
  <c r="AM209" i="13" s="1"/>
  <c r="V209" i="13"/>
  <c r="JC208" i="13"/>
  <c r="JD208" i="13" s="1"/>
  <c r="IJ208" i="13"/>
  <c r="II208" i="13"/>
  <c r="HR208" i="13"/>
  <c r="GY208" i="13"/>
  <c r="GJ208" i="13"/>
  <c r="GB208" i="13"/>
  <c r="GZ208" i="13" s="1"/>
  <c r="FU208" i="13"/>
  <c r="FM208" i="13"/>
  <c r="FE208" i="13"/>
  <c r="FD208" i="13"/>
  <c r="EN208" i="13"/>
  <c r="EF208" i="13"/>
  <c r="EE208" i="13"/>
  <c r="DS208" i="13"/>
  <c r="DO208" i="13"/>
  <c r="DE208" i="13"/>
  <c r="CT208" i="13"/>
  <c r="DF208" i="13" s="1"/>
  <c r="CB208" i="13"/>
  <c r="BR208" i="13"/>
  <c r="CC208" i="13" s="1"/>
  <c r="BD208" i="13"/>
  <c r="AL208" i="13"/>
  <c r="V208" i="13"/>
  <c r="AM208" i="13" s="1"/>
  <c r="JC207" i="13"/>
  <c r="JD207" i="13" s="1"/>
  <c r="II207" i="13"/>
  <c r="HR207" i="13"/>
  <c r="IJ207" i="13" s="1"/>
  <c r="GY207" i="13"/>
  <c r="GZ207" i="13" s="1"/>
  <c r="GJ207" i="13"/>
  <c r="GB207" i="13"/>
  <c r="FU207" i="13"/>
  <c r="FM207" i="13"/>
  <c r="FD207" i="13"/>
  <c r="EN207" i="13"/>
  <c r="FE207" i="13" s="1"/>
  <c r="EE207" i="13"/>
  <c r="DS207" i="13"/>
  <c r="EF207" i="13" s="1"/>
  <c r="DO207" i="13"/>
  <c r="DE207" i="13"/>
  <c r="DF207" i="13" s="1"/>
  <c r="CT207" i="13"/>
  <c r="CB207" i="13"/>
  <c r="BR207" i="13"/>
  <c r="BD207" i="13"/>
  <c r="CC207" i="13" s="1"/>
  <c r="AL207" i="13"/>
  <c r="V207" i="13"/>
  <c r="AM207" i="13" s="1"/>
  <c r="JC206" i="13"/>
  <c r="JD206" i="13" s="1"/>
  <c r="II206" i="13"/>
  <c r="IJ206" i="13" s="1"/>
  <c r="HR206" i="13"/>
  <c r="GY206" i="13"/>
  <c r="GJ206" i="13"/>
  <c r="GB206" i="13"/>
  <c r="FU206" i="13"/>
  <c r="GZ206" i="13" s="1"/>
  <c r="FM206" i="13"/>
  <c r="FD206" i="13"/>
  <c r="EN206" i="13"/>
  <c r="FE206" i="13" s="1"/>
  <c r="EE206" i="13"/>
  <c r="EF206" i="13" s="1"/>
  <c r="DS206" i="13"/>
  <c r="DO206" i="13"/>
  <c r="DF206" i="13"/>
  <c r="DE206" i="13"/>
  <c r="CT206" i="13"/>
  <c r="CB206" i="13"/>
  <c r="BR206" i="13"/>
  <c r="BD206" i="13"/>
  <c r="CC206" i="13" s="1"/>
  <c r="AL206" i="13"/>
  <c r="V206" i="13"/>
  <c r="JC205" i="13"/>
  <c r="JD205" i="13" s="1"/>
  <c r="IJ205" i="13"/>
  <c r="II205" i="13"/>
  <c r="HR205" i="13"/>
  <c r="GZ205" i="13"/>
  <c r="GY205" i="13"/>
  <c r="GJ205" i="13"/>
  <c r="GB205" i="13"/>
  <c r="FU205" i="13"/>
  <c r="FM205" i="13"/>
  <c r="FE205" i="13"/>
  <c r="FD205" i="13"/>
  <c r="EN205" i="13"/>
  <c r="EF205" i="13"/>
  <c r="EE205" i="13"/>
  <c r="DS205" i="13"/>
  <c r="DO205" i="13"/>
  <c r="DE205" i="13"/>
  <c r="CT205" i="13"/>
  <c r="DF205" i="13" s="1"/>
  <c r="CB205" i="13"/>
  <c r="BR205" i="13"/>
  <c r="CC205" i="13" s="1"/>
  <c r="BD205" i="13"/>
  <c r="AL205" i="13"/>
  <c r="V205" i="13"/>
  <c r="AM205" i="13" s="1"/>
  <c r="JC204" i="13"/>
  <c r="JD204" i="13" s="1"/>
  <c r="IJ204" i="13"/>
  <c r="II204" i="13"/>
  <c r="HR204" i="13"/>
  <c r="GY204" i="13"/>
  <c r="GZ204" i="13" s="1"/>
  <c r="GJ204" i="13"/>
  <c r="GB204" i="13"/>
  <c r="FU204" i="13"/>
  <c r="FM204" i="13"/>
  <c r="FD204" i="13"/>
  <c r="EN204" i="13"/>
  <c r="FE204" i="13" s="1"/>
  <c r="EF204" i="13"/>
  <c r="EE204" i="13"/>
  <c r="DS204" i="13"/>
  <c r="DO204" i="13"/>
  <c r="DE204" i="13"/>
  <c r="DF204" i="13" s="1"/>
  <c r="CT204" i="13"/>
  <c r="CB204" i="13"/>
  <c r="BR204" i="13"/>
  <c r="BD204" i="13"/>
  <c r="CC204" i="13" s="1"/>
  <c r="AL204" i="13"/>
  <c r="V204" i="13"/>
  <c r="AM204" i="13" s="1"/>
  <c r="JD203" i="13"/>
  <c r="JC203" i="13"/>
  <c r="II203" i="13"/>
  <c r="IJ203" i="13" s="1"/>
  <c r="HR203" i="13"/>
  <c r="GY203" i="13"/>
  <c r="GJ203" i="13"/>
  <c r="GB203" i="13"/>
  <c r="FU203" i="13"/>
  <c r="GZ203" i="13" s="1"/>
  <c r="FM203" i="13"/>
  <c r="FD203" i="13"/>
  <c r="EN203" i="13"/>
  <c r="FE203" i="13" s="1"/>
  <c r="EF203" i="13"/>
  <c r="EE203" i="13"/>
  <c r="DS203" i="13"/>
  <c r="DO203" i="13"/>
  <c r="DF203" i="13"/>
  <c r="DE203" i="13"/>
  <c r="CT203" i="13"/>
  <c r="CB203" i="13"/>
  <c r="BR203" i="13"/>
  <c r="BD203" i="13"/>
  <c r="CC203" i="13" s="1"/>
  <c r="AM203" i="13"/>
  <c r="AL203" i="13"/>
  <c r="V203" i="13"/>
  <c r="JD202" i="13"/>
  <c r="JC202" i="13"/>
  <c r="IJ202" i="13"/>
  <c r="II202" i="13"/>
  <c r="HR202" i="13"/>
  <c r="GY202" i="13"/>
  <c r="GJ202" i="13"/>
  <c r="GB202" i="13"/>
  <c r="FU202" i="13"/>
  <c r="GZ202" i="13" s="1"/>
  <c r="FM202" i="13"/>
  <c r="FE202" i="13"/>
  <c r="FD202" i="13"/>
  <c r="EN202" i="13"/>
  <c r="EF202" i="13"/>
  <c r="EE202" i="13"/>
  <c r="DS202" i="13"/>
  <c r="DO202" i="13"/>
  <c r="DE202" i="13"/>
  <c r="CT202" i="13"/>
  <c r="DF202" i="13" s="1"/>
  <c r="CC202" i="13"/>
  <c r="CB202" i="13"/>
  <c r="BR202" i="13"/>
  <c r="BD202" i="13"/>
  <c r="AL202" i="13"/>
  <c r="V202" i="13"/>
  <c r="AM202" i="13" s="1"/>
  <c r="JC201" i="13"/>
  <c r="JD201" i="13" s="1"/>
  <c r="II201" i="13"/>
  <c r="HR201" i="13"/>
  <c r="GY201" i="13"/>
  <c r="GZ201" i="13" s="1"/>
  <c r="GJ201" i="13"/>
  <c r="GB201" i="13"/>
  <c r="FU201" i="13"/>
  <c r="FM201" i="13"/>
  <c r="FD201" i="13"/>
  <c r="EN201" i="13"/>
  <c r="FE201" i="13" s="1"/>
  <c r="EE201" i="13"/>
  <c r="DS201" i="13"/>
  <c r="EF201" i="13" s="1"/>
  <c r="DO201" i="13"/>
  <c r="DE201" i="13"/>
  <c r="DF201" i="13" s="1"/>
  <c r="CT201" i="13"/>
  <c r="CB201" i="13"/>
  <c r="BR201" i="13"/>
  <c r="BD201" i="13"/>
  <c r="CC201" i="13" s="1"/>
  <c r="AL201" i="13"/>
  <c r="V201" i="13"/>
  <c r="AM201" i="13" s="1"/>
  <c r="JC200" i="13"/>
  <c r="JD200" i="13" s="1"/>
  <c r="II200" i="13"/>
  <c r="IJ200" i="13" s="1"/>
  <c r="HR200" i="13"/>
  <c r="GY200" i="13"/>
  <c r="GJ200" i="13"/>
  <c r="GB200" i="13"/>
  <c r="FU200" i="13"/>
  <c r="GZ200" i="13" s="1"/>
  <c r="FM200" i="13"/>
  <c r="FD200" i="13"/>
  <c r="EN200" i="13"/>
  <c r="FE200" i="13" s="1"/>
  <c r="EE200" i="13"/>
  <c r="EF200" i="13" s="1"/>
  <c r="DS200" i="13"/>
  <c r="DO200" i="13"/>
  <c r="DE200" i="13"/>
  <c r="CT200" i="13"/>
  <c r="DF200" i="13" s="1"/>
  <c r="CB200" i="13"/>
  <c r="BR200" i="13"/>
  <c r="BD200" i="13"/>
  <c r="CC200" i="13" s="1"/>
  <c r="AL200" i="13"/>
  <c r="V200" i="13"/>
  <c r="AM200" i="13" s="1"/>
  <c r="JD199" i="13"/>
  <c r="JC199" i="13"/>
  <c r="II199" i="13"/>
  <c r="HR199" i="13"/>
  <c r="IJ199" i="13" s="1"/>
  <c r="GZ199" i="13"/>
  <c r="GY199" i="13"/>
  <c r="GJ199" i="13"/>
  <c r="GB199" i="13"/>
  <c r="FU199" i="13"/>
  <c r="FM199" i="13"/>
  <c r="FE199" i="13"/>
  <c r="FD199" i="13"/>
  <c r="EN199" i="13"/>
  <c r="EE199" i="13"/>
  <c r="DS199" i="13"/>
  <c r="EF199" i="13" s="1"/>
  <c r="DO199" i="13"/>
  <c r="DF199" i="13"/>
  <c r="DE199" i="13"/>
  <c r="CT199" i="13"/>
  <c r="CB199" i="13"/>
  <c r="BR199" i="13"/>
  <c r="CC199" i="13" s="1"/>
  <c r="BD199" i="13"/>
  <c r="AL199" i="13"/>
  <c r="V199" i="13"/>
  <c r="AM199" i="13" s="1"/>
  <c r="JC198" i="13"/>
  <c r="JD198" i="13" s="1"/>
  <c r="IJ198" i="13"/>
  <c r="II198" i="13"/>
  <c r="HR198" i="13"/>
  <c r="GY198" i="13"/>
  <c r="GZ198" i="13" s="1"/>
  <c r="GJ198" i="13"/>
  <c r="GB198" i="13"/>
  <c r="FU198" i="13"/>
  <c r="FM198" i="13"/>
  <c r="FA198" i="13"/>
  <c r="FD198" i="13" s="1"/>
  <c r="EN198" i="13"/>
  <c r="EE198" i="13"/>
  <c r="EF198" i="13" s="1"/>
  <c r="DS198" i="13"/>
  <c r="DO198" i="13"/>
  <c r="DF198" i="13"/>
  <c r="DE198" i="13"/>
  <c r="CT198" i="13"/>
  <c r="CB198" i="13"/>
  <c r="BR198" i="13"/>
  <c r="BD198" i="13"/>
  <c r="AL198" i="13"/>
  <c r="V198" i="13"/>
  <c r="AM198" i="13" s="1"/>
  <c r="JD197" i="13"/>
  <c r="JC197" i="13"/>
  <c r="IJ197" i="13"/>
  <c r="II197" i="13"/>
  <c r="HR197" i="13"/>
  <c r="GY197" i="13"/>
  <c r="GJ197" i="13"/>
  <c r="GB197" i="13"/>
  <c r="FU197" i="13"/>
  <c r="FM197" i="13"/>
  <c r="FD197" i="13"/>
  <c r="EN197" i="13"/>
  <c r="FE197" i="13" s="1"/>
  <c r="EF197" i="13"/>
  <c r="EE197" i="13"/>
  <c r="DS197" i="13"/>
  <c r="DO197" i="13"/>
  <c r="DE197" i="13"/>
  <c r="CT197" i="13"/>
  <c r="CB197" i="13"/>
  <c r="BR197" i="13"/>
  <c r="BD197" i="13"/>
  <c r="CC197" i="13" s="1"/>
  <c r="AM197" i="13"/>
  <c r="AL197" i="13"/>
  <c r="V197" i="13"/>
  <c r="JC196" i="13"/>
  <c r="JD196" i="13" s="1"/>
  <c r="IE196" i="13"/>
  <c r="II196" i="13" s="1"/>
  <c r="HR196" i="13"/>
  <c r="IJ196" i="13" s="1"/>
  <c r="GW196" i="13"/>
  <c r="GW231" i="13" s="1"/>
  <c r="GJ196" i="13"/>
  <c r="GB196" i="13"/>
  <c r="FU196" i="13"/>
  <c r="FM196" i="13"/>
  <c r="FD196" i="13"/>
  <c r="EN196" i="13"/>
  <c r="FE196" i="13" s="1"/>
  <c r="EE196" i="13"/>
  <c r="DS196" i="13"/>
  <c r="EF196" i="13" s="1"/>
  <c r="DO196" i="13"/>
  <c r="DF196" i="13"/>
  <c r="DE196" i="13"/>
  <c r="CT196" i="13"/>
  <c r="CB196" i="13"/>
  <c r="BR196" i="13"/>
  <c r="BD196" i="13"/>
  <c r="CC196" i="13" s="1"/>
  <c r="AL196" i="13"/>
  <c r="V196" i="13"/>
  <c r="AM196" i="13" s="1"/>
  <c r="JC195" i="13"/>
  <c r="JD195" i="13" s="1"/>
  <c r="IE195" i="13"/>
  <c r="IE231" i="13" s="1"/>
  <c r="HR195" i="13"/>
  <c r="GY195" i="13"/>
  <c r="GW195" i="13"/>
  <c r="GJ195" i="13"/>
  <c r="FY195" i="13"/>
  <c r="GB195" i="13" s="1"/>
  <c r="FU195" i="13"/>
  <c r="FM195" i="13"/>
  <c r="FA195" i="13"/>
  <c r="FA231" i="13" s="1"/>
  <c r="EN195" i="13"/>
  <c r="EE195" i="13"/>
  <c r="DS195" i="13"/>
  <c r="EF195" i="13" s="1"/>
  <c r="DO195" i="13"/>
  <c r="DF195" i="13"/>
  <c r="DE195" i="13"/>
  <c r="CT195" i="13"/>
  <c r="CB195" i="13"/>
  <c r="BR195" i="13"/>
  <c r="BD195" i="13"/>
  <c r="CC195" i="13" s="1"/>
  <c r="AL195" i="13"/>
  <c r="V195" i="13"/>
  <c r="AM195" i="13" s="1"/>
  <c r="JC194" i="13"/>
  <c r="JD194" i="13" s="1"/>
  <c r="II194" i="13"/>
  <c r="IJ194" i="13" s="1"/>
  <c r="HR194" i="13"/>
  <c r="GY194" i="13"/>
  <c r="GJ194" i="13"/>
  <c r="GB194" i="13"/>
  <c r="GZ194" i="13" s="1"/>
  <c r="FU194" i="13"/>
  <c r="FM194" i="13"/>
  <c r="FD194" i="13"/>
  <c r="EN194" i="13"/>
  <c r="FE194" i="13" s="1"/>
  <c r="EF194" i="13"/>
  <c r="EE194" i="13"/>
  <c r="DS194" i="13"/>
  <c r="DO194" i="13"/>
  <c r="DE194" i="13"/>
  <c r="CT194" i="13"/>
  <c r="DF194" i="13" s="1"/>
  <c r="CB194" i="13"/>
  <c r="BR194" i="13"/>
  <c r="BD194" i="13"/>
  <c r="CC194" i="13" s="1"/>
  <c r="AL194" i="13"/>
  <c r="V194" i="13"/>
  <c r="AM194" i="13" s="1"/>
  <c r="JD193" i="13"/>
  <c r="JC193" i="13"/>
  <c r="IJ193" i="13"/>
  <c r="II193" i="13"/>
  <c r="HR193" i="13"/>
  <c r="GY193" i="13"/>
  <c r="GJ193" i="13"/>
  <c r="GB193" i="13"/>
  <c r="FU193" i="13"/>
  <c r="GZ193" i="13" s="1"/>
  <c r="FM193" i="13"/>
  <c r="FD193" i="13"/>
  <c r="EN193" i="13"/>
  <c r="FE193" i="13" s="1"/>
  <c r="EE193" i="13"/>
  <c r="EF193" i="13" s="1"/>
  <c r="DS193" i="13"/>
  <c r="DO193" i="13"/>
  <c r="DE193" i="13"/>
  <c r="CT193" i="13"/>
  <c r="DF193" i="13" s="1"/>
  <c r="CB193" i="13"/>
  <c r="BR193" i="13"/>
  <c r="BD193" i="13"/>
  <c r="CC193" i="13" s="1"/>
  <c r="AL193" i="13"/>
  <c r="V193" i="13"/>
  <c r="AM193" i="13" s="1"/>
  <c r="JD192" i="13"/>
  <c r="JC192" i="13"/>
  <c r="II192" i="13"/>
  <c r="HR192" i="13"/>
  <c r="IJ192" i="13" s="1"/>
  <c r="GY192" i="13"/>
  <c r="GJ192" i="13"/>
  <c r="GB192" i="13"/>
  <c r="FU192" i="13"/>
  <c r="GZ192" i="13" s="1"/>
  <c r="FM192" i="13"/>
  <c r="FD192" i="13"/>
  <c r="FE192" i="13" s="1"/>
  <c r="EN192" i="13"/>
  <c r="EE192" i="13"/>
  <c r="DS192" i="13"/>
  <c r="EF192" i="13" s="1"/>
  <c r="DO192" i="13"/>
  <c r="DE192" i="13"/>
  <c r="CT192" i="13"/>
  <c r="CB192" i="13"/>
  <c r="BR192" i="13"/>
  <c r="BD192" i="13"/>
  <c r="CC192" i="13" s="1"/>
  <c r="AL192" i="13"/>
  <c r="V192" i="13"/>
  <c r="AM192" i="13" s="1"/>
  <c r="JC191" i="13"/>
  <c r="JD191" i="13" s="1"/>
  <c r="II191" i="13"/>
  <c r="HR191" i="13"/>
  <c r="IJ191" i="13" s="1"/>
  <c r="GY191" i="13"/>
  <c r="GJ191" i="13"/>
  <c r="GB191" i="13"/>
  <c r="GZ191" i="13" s="1"/>
  <c r="FU191" i="13"/>
  <c r="FM191" i="13"/>
  <c r="FD191" i="13"/>
  <c r="EN191" i="13"/>
  <c r="FE191" i="13" s="1"/>
  <c r="EE191" i="13"/>
  <c r="DS191" i="13"/>
  <c r="EF191" i="13" s="1"/>
  <c r="DO191" i="13"/>
  <c r="DF191" i="13"/>
  <c r="DE191" i="13"/>
  <c r="CT191" i="13"/>
  <c r="CB191" i="13"/>
  <c r="BR191" i="13"/>
  <c r="BD191" i="13"/>
  <c r="CC191" i="13" s="1"/>
  <c r="AL191" i="13"/>
  <c r="AM191" i="13" s="1"/>
  <c r="V191" i="13"/>
  <c r="JC190" i="13"/>
  <c r="JD190" i="13" s="1"/>
  <c r="II190" i="13"/>
  <c r="HR190" i="13"/>
  <c r="IJ190" i="13" s="1"/>
  <c r="GY190" i="13"/>
  <c r="GJ190" i="13"/>
  <c r="GB190" i="13"/>
  <c r="FU190" i="13"/>
  <c r="GZ190" i="13" s="1"/>
  <c r="FM190" i="13"/>
  <c r="FE190" i="13"/>
  <c r="FD190" i="13"/>
  <c r="EN190" i="13"/>
  <c r="EE190" i="13"/>
  <c r="DS190" i="13"/>
  <c r="EF190" i="13" s="1"/>
  <c r="DO190" i="13"/>
  <c r="DE190" i="13"/>
  <c r="CT190" i="13"/>
  <c r="DF190" i="13" s="1"/>
  <c r="CB190" i="13"/>
  <c r="BR190" i="13"/>
  <c r="BD190" i="13"/>
  <c r="CC190" i="13" s="1"/>
  <c r="AL190" i="13"/>
  <c r="V190" i="13"/>
  <c r="AM190" i="13" s="1"/>
  <c r="JD189" i="13"/>
  <c r="JC189" i="13"/>
  <c r="II189" i="13"/>
  <c r="HR189" i="13"/>
  <c r="IJ189" i="13" s="1"/>
  <c r="GY189" i="13"/>
  <c r="GZ189" i="13" s="1"/>
  <c r="GJ189" i="13"/>
  <c r="GB189" i="13"/>
  <c r="FU189" i="13"/>
  <c r="FM189" i="13"/>
  <c r="FD189" i="13"/>
  <c r="FE189" i="13" s="1"/>
  <c r="EN189" i="13"/>
  <c r="EE189" i="13"/>
  <c r="DS189" i="13"/>
  <c r="EF189" i="13" s="1"/>
  <c r="DO189" i="13"/>
  <c r="DE189" i="13"/>
  <c r="CT189" i="13"/>
  <c r="DF189" i="13" s="1"/>
  <c r="CB189" i="13"/>
  <c r="CC189" i="13" s="1"/>
  <c r="BR189" i="13"/>
  <c r="BD189" i="13"/>
  <c r="AL189" i="13"/>
  <c r="V189" i="13"/>
  <c r="AM189" i="13" s="1"/>
  <c r="JC188" i="13"/>
  <c r="JD188" i="13" s="1"/>
  <c r="II188" i="13"/>
  <c r="HR188" i="13"/>
  <c r="IJ188" i="13" s="1"/>
  <c r="GY188" i="13"/>
  <c r="GZ188" i="13" s="1"/>
  <c r="GJ188" i="13"/>
  <c r="GB188" i="13"/>
  <c r="FU188" i="13"/>
  <c r="FM188" i="13"/>
  <c r="FD188" i="13"/>
  <c r="EN188" i="13"/>
  <c r="FE188" i="13" s="1"/>
  <c r="EE188" i="13"/>
  <c r="DS188" i="13"/>
  <c r="EF188" i="13" s="1"/>
  <c r="DO188" i="13"/>
  <c r="DE188" i="13"/>
  <c r="DF188" i="13" s="1"/>
  <c r="CT188" i="13"/>
  <c r="CB188" i="13"/>
  <c r="BR188" i="13"/>
  <c r="BD188" i="13"/>
  <c r="CC188" i="13" s="1"/>
  <c r="AL188" i="13"/>
  <c r="V188" i="13"/>
  <c r="AM188" i="13" s="1"/>
  <c r="JC187" i="13"/>
  <c r="JD187" i="13" s="1"/>
  <c r="II187" i="13"/>
  <c r="HR187" i="13"/>
  <c r="IJ187" i="13" s="1"/>
  <c r="GY187" i="13"/>
  <c r="GJ187" i="13"/>
  <c r="GB187" i="13"/>
  <c r="FU187" i="13"/>
  <c r="GZ187" i="13" s="1"/>
  <c r="FM187" i="13"/>
  <c r="FD187" i="13"/>
  <c r="EN187" i="13"/>
  <c r="FE187" i="13" s="1"/>
  <c r="EE187" i="13"/>
  <c r="DS187" i="13"/>
  <c r="EF187" i="13" s="1"/>
  <c r="DO187" i="13"/>
  <c r="DE187" i="13"/>
  <c r="CT187" i="13"/>
  <c r="DF187" i="13" s="1"/>
  <c r="CB187" i="13"/>
  <c r="BR187" i="13"/>
  <c r="BD187" i="13"/>
  <c r="CC187" i="13" s="1"/>
  <c r="AL187" i="13"/>
  <c r="V187" i="13"/>
  <c r="AM187" i="13" s="1"/>
  <c r="JD186" i="13"/>
  <c r="JC186" i="13"/>
  <c r="II186" i="13"/>
  <c r="HR186" i="13"/>
  <c r="IJ186" i="13" s="1"/>
  <c r="GZ186" i="13"/>
  <c r="GY186" i="13"/>
  <c r="GJ186" i="13"/>
  <c r="GB186" i="13"/>
  <c r="FU186" i="13"/>
  <c r="FM186" i="13"/>
  <c r="FD186" i="13"/>
  <c r="FE186" i="13" s="1"/>
  <c r="EN186" i="13"/>
  <c r="EE186" i="13"/>
  <c r="DS186" i="13"/>
  <c r="EF186" i="13" s="1"/>
  <c r="DO186" i="13"/>
  <c r="DF186" i="13"/>
  <c r="DE186" i="13"/>
  <c r="CT186" i="13"/>
  <c r="CB186" i="13"/>
  <c r="BR186" i="13"/>
  <c r="BD186" i="13"/>
  <c r="CC186" i="13" s="1"/>
  <c r="AL186" i="13"/>
  <c r="V186" i="13"/>
  <c r="AM186" i="13" s="1"/>
  <c r="JC185" i="13"/>
  <c r="JD185" i="13" s="1"/>
  <c r="II185" i="13"/>
  <c r="HR185" i="13"/>
  <c r="IJ185" i="13" s="1"/>
  <c r="GY185" i="13"/>
  <c r="GJ185" i="13"/>
  <c r="GB185" i="13"/>
  <c r="GZ185" i="13" s="1"/>
  <c r="FU185" i="13"/>
  <c r="FM185" i="13"/>
  <c r="FD185" i="13"/>
  <c r="EN185" i="13"/>
  <c r="FE185" i="13" s="1"/>
  <c r="EE185" i="13"/>
  <c r="DS185" i="13"/>
  <c r="EF185" i="13" s="1"/>
  <c r="DO185" i="13"/>
  <c r="DE185" i="13"/>
  <c r="CT185" i="13"/>
  <c r="DF185" i="13" s="1"/>
  <c r="CB185" i="13"/>
  <c r="BR185" i="13"/>
  <c r="BD185" i="13"/>
  <c r="AL185" i="13"/>
  <c r="V185" i="13"/>
  <c r="AM185" i="13" s="1"/>
  <c r="JC184" i="13"/>
  <c r="JD184" i="13" s="1"/>
  <c r="II184" i="13"/>
  <c r="HR184" i="13"/>
  <c r="IJ184" i="13" s="1"/>
  <c r="GY184" i="13"/>
  <c r="GJ184" i="13"/>
  <c r="GB184" i="13"/>
  <c r="FU184" i="13"/>
  <c r="GZ184" i="13" s="1"/>
  <c r="FM184" i="13"/>
  <c r="FD184" i="13"/>
  <c r="EN184" i="13"/>
  <c r="FE184" i="13" s="1"/>
  <c r="EF184" i="13"/>
  <c r="EE184" i="13"/>
  <c r="DS184" i="13"/>
  <c r="DO184" i="13"/>
  <c r="DE184" i="13"/>
  <c r="CT184" i="13"/>
  <c r="DF184" i="13" s="1"/>
  <c r="CB184" i="13"/>
  <c r="BR184" i="13"/>
  <c r="BD184" i="13"/>
  <c r="CC184" i="13" s="1"/>
  <c r="AL184" i="13"/>
  <c r="V184" i="13"/>
  <c r="AM184" i="13" s="1"/>
  <c r="JD183" i="13"/>
  <c r="JC183" i="13"/>
  <c r="II183" i="13"/>
  <c r="HR183" i="13"/>
  <c r="IJ183" i="13" s="1"/>
  <c r="GZ183" i="13"/>
  <c r="GY183" i="13"/>
  <c r="GJ183" i="13"/>
  <c r="GB183" i="13"/>
  <c r="FU183" i="13"/>
  <c r="FM183" i="13"/>
  <c r="FD183" i="13"/>
  <c r="FE183" i="13" s="1"/>
  <c r="EN183" i="13"/>
  <c r="EE183" i="13"/>
  <c r="DS183" i="13"/>
  <c r="DO183" i="13"/>
  <c r="DF183" i="13"/>
  <c r="DE183" i="13"/>
  <c r="CT183" i="13"/>
  <c r="CB183" i="13"/>
  <c r="BR183" i="13"/>
  <c r="BD183" i="13"/>
  <c r="CC183" i="13" s="1"/>
  <c r="AL183" i="13"/>
  <c r="V183" i="13"/>
  <c r="AM183" i="13" s="1"/>
  <c r="JC182" i="13"/>
  <c r="JD182" i="13" s="1"/>
  <c r="II182" i="13"/>
  <c r="HR182" i="13"/>
  <c r="IJ182" i="13" s="1"/>
  <c r="GZ182" i="13"/>
  <c r="GY182" i="13"/>
  <c r="GJ182" i="13"/>
  <c r="GB182" i="13"/>
  <c r="FU182" i="13"/>
  <c r="FM182" i="13"/>
  <c r="FE182" i="13"/>
  <c r="FD182" i="13"/>
  <c r="EN182" i="13"/>
  <c r="EE182" i="13"/>
  <c r="DS182" i="13"/>
  <c r="EF182" i="13" s="1"/>
  <c r="DO182" i="13"/>
  <c r="DF182" i="13"/>
  <c r="DE182" i="13"/>
  <c r="CT182" i="13"/>
  <c r="CB182" i="13"/>
  <c r="BR182" i="13"/>
  <c r="BD182" i="13"/>
  <c r="CC182" i="13" s="1"/>
  <c r="AL182" i="13"/>
  <c r="V182" i="13"/>
  <c r="AM182" i="13" s="1"/>
  <c r="JC181" i="13"/>
  <c r="JD181" i="13" s="1"/>
  <c r="IJ181" i="13"/>
  <c r="II181" i="13"/>
  <c r="HR181" i="13"/>
  <c r="GY181" i="13"/>
  <c r="GJ181" i="13"/>
  <c r="GB181" i="13"/>
  <c r="FU181" i="13"/>
  <c r="GZ181" i="13" s="1"/>
  <c r="FM181" i="13"/>
  <c r="FD181" i="13"/>
  <c r="EN181" i="13"/>
  <c r="FE181" i="13" s="1"/>
  <c r="EE181" i="13"/>
  <c r="DS181" i="13"/>
  <c r="EF181" i="13" s="1"/>
  <c r="DO181" i="13"/>
  <c r="DE181" i="13"/>
  <c r="CT181" i="13"/>
  <c r="DF181" i="13" s="1"/>
  <c r="CB181" i="13"/>
  <c r="CC181" i="13" s="1"/>
  <c r="BR181" i="13"/>
  <c r="BD181" i="13"/>
  <c r="AL181" i="13"/>
  <c r="V181" i="13"/>
  <c r="AM181" i="13" s="1"/>
  <c r="JD180" i="13"/>
  <c r="JC180" i="13"/>
  <c r="II180" i="13"/>
  <c r="HR180" i="13"/>
  <c r="IJ180" i="13" s="1"/>
  <c r="GZ180" i="13"/>
  <c r="GY180" i="13"/>
  <c r="GJ180" i="13"/>
  <c r="GB180" i="13"/>
  <c r="FU180" i="13"/>
  <c r="FM180" i="13"/>
  <c r="FD180" i="13"/>
  <c r="FE180" i="13" s="1"/>
  <c r="EN180" i="13"/>
  <c r="EE180" i="13"/>
  <c r="DS180" i="13"/>
  <c r="EF180" i="13" s="1"/>
  <c r="DO180" i="13"/>
  <c r="DF180" i="13"/>
  <c r="DE180" i="13"/>
  <c r="CT180" i="13"/>
  <c r="CB180" i="13"/>
  <c r="BR180" i="13"/>
  <c r="BD180" i="13"/>
  <c r="CC180" i="13" s="1"/>
  <c r="AL180" i="13"/>
  <c r="V180" i="13"/>
  <c r="AM180" i="13" s="1"/>
  <c r="JC179" i="13"/>
  <c r="JD179" i="13" s="1"/>
  <c r="II179" i="13"/>
  <c r="HR179" i="13"/>
  <c r="IJ179" i="13" s="1"/>
  <c r="GZ179" i="13"/>
  <c r="GY179" i="13"/>
  <c r="GJ179" i="13"/>
  <c r="GB179" i="13"/>
  <c r="FU179" i="13"/>
  <c r="FM179" i="13"/>
  <c r="FD179" i="13"/>
  <c r="EN179" i="13"/>
  <c r="FE179" i="13" s="1"/>
  <c r="EE179" i="13"/>
  <c r="DS179" i="13"/>
  <c r="EF179" i="13" s="1"/>
  <c r="DO179" i="13"/>
  <c r="DF179" i="13"/>
  <c r="DE179" i="13"/>
  <c r="CT179" i="13"/>
  <c r="CB179" i="13"/>
  <c r="BR179" i="13"/>
  <c r="BD179" i="13"/>
  <c r="CC179" i="13" s="1"/>
  <c r="AL179" i="13"/>
  <c r="V179" i="13"/>
  <c r="AM179" i="13" s="1"/>
  <c r="JC178" i="13"/>
  <c r="JD178" i="13" s="1"/>
  <c r="II178" i="13"/>
  <c r="IJ178" i="13" s="1"/>
  <c r="HR178" i="13"/>
  <c r="GY178" i="13"/>
  <c r="GJ178" i="13"/>
  <c r="GB178" i="13"/>
  <c r="FU178" i="13"/>
  <c r="GZ178" i="13" s="1"/>
  <c r="FM178" i="13"/>
  <c r="FD178" i="13"/>
  <c r="EN178" i="13"/>
  <c r="FE178" i="13" s="1"/>
  <c r="EE178" i="13"/>
  <c r="DS178" i="13"/>
  <c r="EF178" i="13" s="1"/>
  <c r="DO178" i="13"/>
  <c r="DE178" i="13"/>
  <c r="CT178" i="13"/>
  <c r="CB178" i="13"/>
  <c r="BR178" i="13"/>
  <c r="BD178" i="13"/>
  <c r="CC178" i="13" s="1"/>
  <c r="AL178" i="13"/>
  <c r="V178" i="13"/>
  <c r="AM178" i="13" s="1"/>
  <c r="JD177" i="13"/>
  <c r="JC177" i="13"/>
  <c r="II177" i="13"/>
  <c r="HR177" i="13"/>
  <c r="IJ177" i="13" s="1"/>
  <c r="GY177" i="13"/>
  <c r="GJ177" i="13"/>
  <c r="GB177" i="13"/>
  <c r="FU177" i="13"/>
  <c r="GZ177" i="13" s="1"/>
  <c r="FM177" i="13"/>
  <c r="FD177" i="13"/>
  <c r="FE177" i="13" s="1"/>
  <c r="EN177" i="13"/>
  <c r="EE177" i="13"/>
  <c r="DS177" i="13"/>
  <c r="DO177" i="13"/>
  <c r="DE177" i="13"/>
  <c r="CT177" i="13"/>
  <c r="DF177" i="13" s="1"/>
  <c r="CB177" i="13"/>
  <c r="BR177" i="13"/>
  <c r="BD177" i="13"/>
  <c r="CC177" i="13" s="1"/>
  <c r="AL177" i="13"/>
  <c r="V177" i="13"/>
  <c r="AM177" i="13" s="1"/>
  <c r="JC176" i="13"/>
  <c r="JD176" i="13" s="1"/>
  <c r="II176" i="13"/>
  <c r="HR176" i="13"/>
  <c r="IJ176" i="13" s="1"/>
  <c r="GY176" i="13"/>
  <c r="GJ176" i="13"/>
  <c r="GB176" i="13"/>
  <c r="FU176" i="13"/>
  <c r="FM176" i="13"/>
  <c r="FD176" i="13"/>
  <c r="EN176" i="13"/>
  <c r="FE176" i="13" s="1"/>
  <c r="EE176" i="13"/>
  <c r="DS176" i="13"/>
  <c r="EF176" i="13" s="1"/>
  <c r="DO176" i="13"/>
  <c r="DE176" i="13"/>
  <c r="CT176" i="13"/>
  <c r="DF176" i="13" s="1"/>
  <c r="CB176" i="13"/>
  <c r="BR176" i="13"/>
  <c r="BD176" i="13"/>
  <c r="AL176" i="13"/>
  <c r="AM176" i="13" s="1"/>
  <c r="V176" i="13"/>
  <c r="JD175" i="13"/>
  <c r="JC175" i="13"/>
  <c r="II175" i="13"/>
  <c r="HR175" i="13"/>
  <c r="IJ175" i="13" s="1"/>
  <c r="GY175" i="13"/>
  <c r="GJ175" i="13"/>
  <c r="GB175" i="13"/>
  <c r="FU175" i="13"/>
  <c r="GZ175" i="13" s="1"/>
  <c r="FM175" i="13"/>
  <c r="FE175" i="13"/>
  <c r="FD175" i="13"/>
  <c r="EN175" i="13"/>
  <c r="EE175" i="13"/>
  <c r="DS175" i="13"/>
  <c r="EF175" i="13" s="1"/>
  <c r="DO175" i="13"/>
  <c r="DE175" i="13"/>
  <c r="CT175" i="13"/>
  <c r="DF175" i="13" s="1"/>
  <c r="CC175" i="13"/>
  <c r="CB175" i="13"/>
  <c r="BR175" i="13"/>
  <c r="BD175" i="13"/>
  <c r="AL175" i="13"/>
  <c r="V175" i="13"/>
  <c r="AM175" i="13" s="1"/>
  <c r="JD174" i="13"/>
  <c r="JC174" i="13"/>
  <c r="II174" i="13"/>
  <c r="HR174" i="13"/>
  <c r="IJ174" i="13" s="1"/>
  <c r="GY174" i="13"/>
  <c r="GZ174" i="13" s="1"/>
  <c r="GJ174" i="13"/>
  <c r="GB174" i="13"/>
  <c r="FU174" i="13"/>
  <c r="FM174" i="13"/>
  <c r="FE174" i="13"/>
  <c r="FD174" i="13"/>
  <c r="EN174" i="13"/>
  <c r="EE174" i="13"/>
  <c r="DS174" i="13"/>
  <c r="DO174" i="13"/>
  <c r="DE174" i="13"/>
  <c r="CT174" i="13"/>
  <c r="DF174" i="13" s="1"/>
  <c r="CB174" i="13"/>
  <c r="CC174" i="13" s="1"/>
  <c r="BR174" i="13"/>
  <c r="BD174" i="13"/>
  <c r="AL174" i="13"/>
  <c r="V174" i="13"/>
  <c r="AM174" i="13" s="1"/>
  <c r="JC173" i="13"/>
  <c r="JD173" i="13" s="1"/>
  <c r="IJ173" i="13"/>
  <c r="II173" i="13"/>
  <c r="HR173" i="13"/>
  <c r="GY173" i="13"/>
  <c r="GZ173" i="13" s="1"/>
  <c r="GJ173" i="13"/>
  <c r="GB173" i="13"/>
  <c r="FU173" i="13"/>
  <c r="FM173" i="13"/>
  <c r="FD173" i="13"/>
  <c r="EN173" i="13"/>
  <c r="FE173" i="13" s="1"/>
  <c r="EE173" i="13"/>
  <c r="DS173" i="13"/>
  <c r="EF173" i="13" s="1"/>
  <c r="DO173" i="13"/>
  <c r="DE173" i="13"/>
  <c r="DF173" i="13" s="1"/>
  <c r="CT173" i="13"/>
  <c r="CB173" i="13"/>
  <c r="BR173" i="13"/>
  <c r="BD173" i="13"/>
  <c r="AL173" i="13"/>
  <c r="V173" i="13"/>
  <c r="AM173" i="13" s="1"/>
  <c r="JC172" i="13"/>
  <c r="JD172" i="13" s="1"/>
  <c r="II172" i="13"/>
  <c r="HR172" i="13"/>
  <c r="IJ172" i="13" s="1"/>
  <c r="GY172" i="13"/>
  <c r="GJ172" i="13"/>
  <c r="GB172" i="13"/>
  <c r="FU172" i="13"/>
  <c r="GZ172" i="13" s="1"/>
  <c r="FM172" i="13"/>
  <c r="FD172" i="13"/>
  <c r="EN172" i="13"/>
  <c r="EE172" i="13"/>
  <c r="DS172" i="13"/>
  <c r="EF172" i="13" s="1"/>
  <c r="DO172" i="13"/>
  <c r="DE172" i="13"/>
  <c r="CT172" i="13"/>
  <c r="CB172" i="13"/>
  <c r="BR172" i="13"/>
  <c r="BD172" i="13"/>
  <c r="CC172" i="13" s="1"/>
  <c r="AL172" i="13"/>
  <c r="V172" i="13"/>
  <c r="AM172" i="13" s="1"/>
  <c r="JD171" i="13"/>
  <c r="JC171" i="13"/>
  <c r="II171" i="13"/>
  <c r="HR171" i="13"/>
  <c r="GY171" i="13"/>
  <c r="GJ171" i="13"/>
  <c r="GB171" i="13"/>
  <c r="FU171" i="13"/>
  <c r="GZ171" i="13" s="1"/>
  <c r="FM171" i="13"/>
  <c r="FD171" i="13"/>
  <c r="FE171" i="13" s="1"/>
  <c r="EN171" i="13"/>
  <c r="EE171" i="13"/>
  <c r="DS171" i="13"/>
  <c r="DO171" i="13"/>
  <c r="DE171" i="13"/>
  <c r="CT171" i="13"/>
  <c r="DF171" i="13" s="1"/>
  <c r="CB171" i="13"/>
  <c r="BR171" i="13"/>
  <c r="BD171" i="13"/>
  <c r="AL171" i="13"/>
  <c r="V171" i="13"/>
  <c r="AM171" i="13" s="1"/>
  <c r="IR170" i="13"/>
  <c r="IR231" i="13" s="1"/>
  <c r="HX170" i="13"/>
  <c r="HX231" i="13" s="1"/>
  <c r="HR170" i="13"/>
  <c r="GY170" i="13"/>
  <c r="GP170" i="13"/>
  <c r="GP231" i="13" s="1"/>
  <c r="GJ170" i="13"/>
  <c r="GB170" i="13"/>
  <c r="FU170" i="13"/>
  <c r="FM170" i="13"/>
  <c r="FD170" i="13"/>
  <c r="FE170" i="13" s="1"/>
  <c r="EN170" i="13"/>
  <c r="EE170" i="13"/>
  <c r="DS170" i="13"/>
  <c r="EF170" i="13" s="1"/>
  <c r="DO170" i="13"/>
  <c r="DE170" i="13"/>
  <c r="CT170" i="13"/>
  <c r="DF170" i="13" s="1"/>
  <c r="CB170" i="13"/>
  <c r="BR170" i="13"/>
  <c r="BD170" i="13"/>
  <c r="AL170" i="13"/>
  <c r="AM170" i="13" s="1"/>
  <c r="V170" i="13"/>
  <c r="JD169" i="13"/>
  <c r="JC169" i="13"/>
  <c r="II169" i="13"/>
  <c r="HR169" i="13"/>
  <c r="IJ169" i="13" s="1"/>
  <c r="GY169" i="13"/>
  <c r="GJ169" i="13"/>
  <c r="GB169" i="13"/>
  <c r="FU169" i="13"/>
  <c r="FM169" i="13"/>
  <c r="FD169" i="13"/>
  <c r="FE169" i="13" s="1"/>
  <c r="EN169" i="13"/>
  <c r="EE169" i="13"/>
  <c r="DS169" i="13"/>
  <c r="EF169" i="13" s="1"/>
  <c r="DO169" i="13"/>
  <c r="DE169" i="13"/>
  <c r="DF169" i="13" s="1"/>
  <c r="CT169" i="13"/>
  <c r="CB169" i="13"/>
  <c r="BR169" i="13"/>
  <c r="BD169" i="13"/>
  <c r="CC169" i="13" s="1"/>
  <c r="AM169" i="13"/>
  <c r="AL169" i="13"/>
  <c r="AK169" i="13"/>
  <c r="V169" i="13"/>
  <c r="JC168" i="13"/>
  <c r="JD168" i="13" s="1"/>
  <c r="II168" i="13"/>
  <c r="HR168" i="13"/>
  <c r="IJ168" i="13" s="1"/>
  <c r="GY168" i="13"/>
  <c r="GJ168" i="13"/>
  <c r="GB168" i="13"/>
  <c r="GZ168" i="13" s="1"/>
  <c r="FU168" i="13"/>
  <c r="FM168" i="13"/>
  <c r="FD168" i="13"/>
  <c r="EN168" i="13"/>
  <c r="FE168" i="13" s="1"/>
  <c r="EE168" i="13"/>
  <c r="DS168" i="13"/>
  <c r="EF168" i="13" s="1"/>
  <c r="DO168" i="13"/>
  <c r="DE168" i="13"/>
  <c r="CT168" i="13"/>
  <c r="DF168" i="13" s="1"/>
  <c r="CB168" i="13"/>
  <c r="BR168" i="13"/>
  <c r="BD168" i="13"/>
  <c r="CC168" i="13" s="1"/>
  <c r="AL168" i="13"/>
  <c r="V168" i="13"/>
  <c r="AM168" i="13" s="1"/>
  <c r="JC167" i="13"/>
  <c r="JD167" i="13" s="1"/>
  <c r="II167" i="13"/>
  <c r="IJ167" i="13" s="1"/>
  <c r="HR167" i="13"/>
  <c r="GY167" i="13"/>
  <c r="GJ167" i="13"/>
  <c r="GB167" i="13"/>
  <c r="FU167" i="13"/>
  <c r="GZ167" i="13" s="1"/>
  <c r="FM167" i="13"/>
  <c r="FD167" i="13"/>
  <c r="EN167" i="13"/>
  <c r="FE167" i="13" s="1"/>
  <c r="EE167" i="13"/>
  <c r="DS167" i="13"/>
  <c r="EF167" i="13" s="1"/>
  <c r="DO167" i="13"/>
  <c r="DE167" i="13"/>
  <c r="CT167" i="13"/>
  <c r="DF167" i="13" s="1"/>
  <c r="CB167" i="13"/>
  <c r="BR167" i="13"/>
  <c r="BD167" i="13"/>
  <c r="CC167" i="13" s="1"/>
  <c r="AL167" i="13"/>
  <c r="V167" i="13"/>
  <c r="AM167" i="13" s="1"/>
  <c r="JD166" i="13"/>
  <c r="JC166" i="13"/>
  <c r="II166" i="13"/>
  <c r="HR166" i="13"/>
  <c r="IJ166" i="13" s="1"/>
  <c r="GZ166" i="13"/>
  <c r="GY166" i="13"/>
  <c r="GJ166" i="13"/>
  <c r="GB166" i="13"/>
  <c r="FU166" i="13"/>
  <c r="FM166" i="13"/>
  <c r="FD166" i="13"/>
  <c r="FE166" i="13" s="1"/>
  <c r="EN166" i="13"/>
  <c r="EE166" i="13"/>
  <c r="DS166" i="13"/>
  <c r="EF166" i="13" s="1"/>
  <c r="DO166" i="13"/>
  <c r="DF166" i="13"/>
  <c r="DE166" i="13"/>
  <c r="CT166" i="13"/>
  <c r="CB166" i="13"/>
  <c r="BR166" i="13"/>
  <c r="BD166" i="13"/>
  <c r="CC166" i="13" s="1"/>
  <c r="AL166" i="13"/>
  <c r="V166" i="13"/>
  <c r="AM166" i="13" s="1"/>
  <c r="JC165" i="13"/>
  <c r="JD165" i="13" s="1"/>
  <c r="II165" i="13"/>
  <c r="HR165" i="13"/>
  <c r="IJ165" i="13" s="1"/>
  <c r="GY165" i="13"/>
  <c r="GJ165" i="13"/>
  <c r="GB165" i="13"/>
  <c r="GZ165" i="13" s="1"/>
  <c r="FU165" i="13"/>
  <c r="FM165" i="13"/>
  <c r="FD165" i="13"/>
  <c r="EN165" i="13"/>
  <c r="FE165" i="13" s="1"/>
  <c r="EE165" i="13"/>
  <c r="DS165" i="13"/>
  <c r="EF165" i="13" s="1"/>
  <c r="DO165" i="13"/>
  <c r="DE165" i="13"/>
  <c r="CT165" i="13"/>
  <c r="DF165" i="13" s="1"/>
  <c r="CB165" i="13"/>
  <c r="BR165" i="13"/>
  <c r="BD165" i="13"/>
  <c r="CC165" i="13" s="1"/>
  <c r="AL165" i="13"/>
  <c r="V165" i="13"/>
  <c r="AM165" i="13" s="1"/>
  <c r="JC164" i="13"/>
  <c r="JD164" i="13" s="1"/>
  <c r="II164" i="13"/>
  <c r="HR164" i="13"/>
  <c r="IJ164" i="13" s="1"/>
  <c r="GY164" i="13"/>
  <c r="GJ164" i="13"/>
  <c r="GB164" i="13"/>
  <c r="FU164" i="13"/>
  <c r="GZ164" i="13" s="1"/>
  <c r="FM164" i="13"/>
  <c r="FD164" i="13"/>
  <c r="EN164" i="13"/>
  <c r="FE164" i="13" s="1"/>
  <c r="EF164" i="13"/>
  <c r="EE164" i="13"/>
  <c r="DS164" i="13"/>
  <c r="DO164" i="13"/>
  <c r="DE164" i="13"/>
  <c r="CT164" i="13"/>
  <c r="DF164" i="13" s="1"/>
  <c r="CB164" i="13"/>
  <c r="BR164" i="13"/>
  <c r="BD164" i="13"/>
  <c r="CC164" i="13" s="1"/>
  <c r="AL164" i="13"/>
  <c r="V164" i="13"/>
  <c r="AM164" i="13" s="1"/>
  <c r="JD163" i="13"/>
  <c r="JC163" i="13"/>
  <c r="II163" i="13"/>
  <c r="HR163" i="13"/>
  <c r="IJ163" i="13" s="1"/>
  <c r="GY163" i="13"/>
  <c r="GJ163" i="13"/>
  <c r="GB163" i="13"/>
  <c r="FU163" i="13"/>
  <c r="GZ163" i="13" s="1"/>
  <c r="FM163" i="13"/>
  <c r="FD163" i="13"/>
  <c r="FE163" i="13" s="1"/>
  <c r="EN163" i="13"/>
  <c r="EE163" i="13"/>
  <c r="DS163" i="13"/>
  <c r="DO163" i="13"/>
  <c r="DE163" i="13"/>
  <c r="CT163" i="13"/>
  <c r="DF163" i="13" s="1"/>
  <c r="CB163" i="13"/>
  <c r="BR163" i="13"/>
  <c r="BD163" i="13"/>
  <c r="AL163" i="13"/>
  <c r="V163" i="13"/>
  <c r="AM163" i="13" s="1"/>
  <c r="JD162" i="13"/>
  <c r="JC162" i="13"/>
  <c r="II162" i="13"/>
  <c r="HR162" i="13"/>
  <c r="IJ162" i="13" s="1"/>
  <c r="GY162" i="13"/>
  <c r="GJ162" i="13"/>
  <c r="GB162" i="13"/>
  <c r="GZ162" i="13" s="1"/>
  <c r="FU162" i="13"/>
  <c r="FM162" i="13"/>
  <c r="FD162" i="13"/>
  <c r="EN162" i="13"/>
  <c r="FE162" i="13" s="1"/>
  <c r="EE162" i="13"/>
  <c r="DS162" i="13"/>
  <c r="EF162" i="13" s="1"/>
  <c r="DO162" i="13"/>
  <c r="DE162" i="13"/>
  <c r="CT162" i="13"/>
  <c r="DF162" i="13" s="1"/>
  <c r="CB162" i="13"/>
  <c r="BR162" i="13"/>
  <c r="BD162" i="13"/>
  <c r="AL162" i="13"/>
  <c r="V162" i="13"/>
  <c r="AM162" i="13" s="1"/>
  <c r="JC161" i="13"/>
  <c r="JD161" i="13" s="1"/>
  <c r="IJ161" i="13"/>
  <c r="II161" i="13"/>
  <c r="HR161" i="13"/>
  <c r="GY161" i="13"/>
  <c r="GJ161" i="13"/>
  <c r="GB161" i="13"/>
  <c r="FU161" i="13"/>
  <c r="FM161" i="13"/>
  <c r="FD161" i="13"/>
  <c r="EN161" i="13"/>
  <c r="FE161" i="13" s="1"/>
  <c r="EE161" i="13"/>
  <c r="DS161" i="13"/>
  <c r="EF161" i="13" s="1"/>
  <c r="DO161" i="13"/>
  <c r="DE161" i="13"/>
  <c r="CT161" i="13"/>
  <c r="CC161" i="13"/>
  <c r="CB161" i="13"/>
  <c r="BR161" i="13"/>
  <c r="BD161" i="13"/>
  <c r="AL161" i="13"/>
  <c r="V161" i="13"/>
  <c r="JD160" i="13"/>
  <c r="JC160" i="13"/>
  <c r="II160" i="13"/>
  <c r="HR160" i="13"/>
  <c r="GZ160" i="13"/>
  <c r="GY160" i="13"/>
  <c r="GJ160" i="13"/>
  <c r="GB160" i="13"/>
  <c r="FU160" i="13"/>
  <c r="FM160" i="13"/>
  <c r="FE160" i="13"/>
  <c r="FD160" i="13"/>
  <c r="EN160" i="13"/>
  <c r="EE160" i="13"/>
  <c r="DS160" i="13"/>
  <c r="DO160" i="13"/>
  <c r="DF160" i="13"/>
  <c r="DE160" i="13"/>
  <c r="CT160" i="13"/>
  <c r="CB160" i="13"/>
  <c r="BR160" i="13"/>
  <c r="BD160" i="13"/>
  <c r="CC160" i="13" s="1"/>
  <c r="AL160" i="13"/>
  <c r="V160" i="13"/>
  <c r="AM160" i="13" s="1"/>
  <c r="JC159" i="13"/>
  <c r="JD159" i="13" s="1"/>
  <c r="IJ159" i="13"/>
  <c r="II159" i="13"/>
  <c r="HR159" i="13"/>
  <c r="GY159" i="13"/>
  <c r="GJ159" i="13"/>
  <c r="GB159" i="13"/>
  <c r="GZ159" i="13" s="1"/>
  <c r="FU159" i="13"/>
  <c r="FM159" i="13"/>
  <c r="FE159" i="13"/>
  <c r="FD159" i="13"/>
  <c r="EN159" i="13"/>
  <c r="EF159" i="13"/>
  <c r="EE159" i="13"/>
  <c r="DS159" i="13"/>
  <c r="DO159" i="13"/>
  <c r="DE159" i="13"/>
  <c r="CT159" i="13"/>
  <c r="DF159" i="13" s="1"/>
  <c r="CB159" i="13"/>
  <c r="BR159" i="13"/>
  <c r="BD159" i="13"/>
  <c r="CC159" i="13" s="1"/>
  <c r="AM159" i="13"/>
  <c r="AL159" i="13"/>
  <c r="V159" i="13"/>
  <c r="JD158" i="13"/>
  <c r="JC158" i="13"/>
  <c r="II158" i="13"/>
  <c r="HR158" i="13"/>
  <c r="IJ158" i="13" s="1"/>
  <c r="GY158" i="13"/>
  <c r="GJ158" i="13"/>
  <c r="GB158" i="13"/>
  <c r="FU158" i="13"/>
  <c r="GZ158" i="13" s="1"/>
  <c r="FM158" i="13"/>
  <c r="FE158" i="13"/>
  <c r="FD158" i="13"/>
  <c r="EN158" i="13"/>
  <c r="EF158" i="13"/>
  <c r="EE158" i="13"/>
  <c r="DS158" i="13"/>
  <c r="DO158" i="13"/>
  <c r="DE158" i="13"/>
  <c r="CT158" i="13"/>
  <c r="DF158" i="13" s="1"/>
  <c r="CB158" i="13"/>
  <c r="BR158" i="13"/>
  <c r="BD158" i="13"/>
  <c r="CC158" i="13" s="1"/>
  <c r="AM158" i="13"/>
  <c r="AL158" i="13"/>
  <c r="V158" i="13"/>
  <c r="JD157" i="13"/>
  <c r="JC157" i="13"/>
  <c r="II157" i="13"/>
  <c r="HR157" i="13"/>
  <c r="IJ157" i="13" s="1"/>
  <c r="GY157" i="13"/>
  <c r="GJ157" i="13"/>
  <c r="GB157" i="13"/>
  <c r="FU157" i="13"/>
  <c r="GZ157" i="13" s="1"/>
  <c r="FM157" i="13"/>
  <c r="FE157" i="13"/>
  <c r="FD157" i="13"/>
  <c r="EN157" i="13"/>
  <c r="EE157" i="13"/>
  <c r="DS157" i="13"/>
  <c r="DO157" i="13"/>
  <c r="DE157" i="13"/>
  <c r="CT157" i="13"/>
  <c r="DF157" i="13" s="1"/>
  <c r="CB157" i="13"/>
  <c r="BR157" i="13"/>
  <c r="BD157" i="13"/>
  <c r="CC157" i="13" s="1"/>
  <c r="AL157" i="13"/>
  <c r="V157" i="13"/>
  <c r="AM157" i="13" s="1"/>
  <c r="JC156" i="13"/>
  <c r="JD156" i="13" s="1"/>
  <c r="II156" i="13"/>
  <c r="HR156" i="13"/>
  <c r="GY156" i="13"/>
  <c r="GJ156" i="13"/>
  <c r="GB156" i="13"/>
  <c r="GZ156" i="13" s="1"/>
  <c r="FU156" i="13"/>
  <c r="FM156" i="13"/>
  <c r="FD156" i="13"/>
  <c r="EN156" i="13"/>
  <c r="FE156" i="13" s="1"/>
  <c r="EE156" i="13"/>
  <c r="DS156" i="13"/>
  <c r="DO156" i="13"/>
  <c r="DE156" i="13"/>
  <c r="CT156" i="13"/>
  <c r="DF156" i="13" s="1"/>
  <c r="CB156" i="13"/>
  <c r="BR156" i="13"/>
  <c r="BD156" i="13"/>
  <c r="AL156" i="13"/>
  <c r="V156" i="13"/>
  <c r="AM156" i="13" s="1"/>
  <c r="JC155" i="13"/>
  <c r="JD155" i="13" s="1"/>
  <c r="II155" i="13"/>
  <c r="HR155" i="13"/>
  <c r="IJ155" i="13" s="1"/>
  <c r="GY155" i="13"/>
  <c r="GJ155" i="13"/>
  <c r="GB155" i="13"/>
  <c r="FU155" i="13"/>
  <c r="FM155" i="13"/>
  <c r="FD155" i="13"/>
  <c r="EN155" i="13"/>
  <c r="FE155" i="13" s="1"/>
  <c r="EE155" i="13"/>
  <c r="EF155" i="13" s="1"/>
  <c r="DS155" i="13"/>
  <c r="DO155" i="13"/>
  <c r="DE155" i="13"/>
  <c r="CT155" i="13"/>
  <c r="DF155" i="13" s="1"/>
  <c r="CC155" i="13"/>
  <c r="CB155" i="13"/>
  <c r="BR155" i="13"/>
  <c r="BD155" i="13"/>
  <c r="AL155" i="13"/>
  <c r="V155" i="13"/>
  <c r="AM155" i="13" s="1"/>
  <c r="JD154" i="13"/>
  <c r="JC154" i="13"/>
  <c r="II154" i="13"/>
  <c r="HR154" i="13"/>
  <c r="IJ154" i="13" s="1"/>
  <c r="GY154" i="13"/>
  <c r="GZ154" i="13" s="1"/>
  <c r="GJ154" i="13"/>
  <c r="GB154" i="13"/>
  <c r="FU154" i="13"/>
  <c r="FM154" i="13"/>
  <c r="FD154" i="13"/>
  <c r="FE154" i="13" s="1"/>
  <c r="EN154" i="13"/>
  <c r="EE154" i="13"/>
  <c r="DS154" i="13"/>
  <c r="DO154" i="13"/>
  <c r="DE154" i="13"/>
  <c r="DF154" i="13" s="1"/>
  <c r="CT154" i="13"/>
  <c r="CB154" i="13"/>
  <c r="BR154" i="13"/>
  <c r="BD154" i="13"/>
  <c r="CC154" i="13" s="1"/>
  <c r="AL154" i="13"/>
  <c r="V154" i="13"/>
  <c r="AM154" i="13" s="1"/>
  <c r="JC153" i="13"/>
  <c r="JD153" i="13" s="1"/>
  <c r="II153" i="13"/>
  <c r="HR153" i="13"/>
  <c r="IJ153" i="13" s="1"/>
  <c r="GY153" i="13"/>
  <c r="GJ153" i="13"/>
  <c r="GB153" i="13"/>
  <c r="GZ153" i="13" s="1"/>
  <c r="FU153" i="13"/>
  <c r="FM153" i="13"/>
  <c r="FD153" i="13"/>
  <c r="EN153" i="13"/>
  <c r="FE153" i="13" s="1"/>
  <c r="EF153" i="13"/>
  <c r="EE153" i="13"/>
  <c r="DS153" i="13"/>
  <c r="DO153" i="13"/>
  <c r="DE153" i="13"/>
  <c r="CT153" i="13"/>
  <c r="DF153" i="13" s="1"/>
  <c r="CB153" i="13"/>
  <c r="BR153" i="13"/>
  <c r="BD153" i="13"/>
  <c r="CC153" i="13" s="1"/>
  <c r="AL153" i="13"/>
  <c r="V153" i="13"/>
  <c r="AM153" i="13" s="1"/>
  <c r="JD152" i="13"/>
  <c r="JC152" i="13"/>
  <c r="II152" i="13"/>
  <c r="HR152" i="13"/>
  <c r="IJ152" i="13" s="1"/>
  <c r="GY152" i="13"/>
  <c r="GJ152" i="13"/>
  <c r="GB152" i="13"/>
  <c r="FU152" i="13"/>
  <c r="GZ152" i="13" s="1"/>
  <c r="FM152" i="13"/>
  <c r="FD152" i="13"/>
  <c r="EN152" i="13"/>
  <c r="FE152" i="13" s="1"/>
  <c r="EF152" i="13"/>
  <c r="EE152" i="13"/>
  <c r="DS152" i="13"/>
  <c r="DO152" i="13"/>
  <c r="DE152" i="13"/>
  <c r="CT152" i="13"/>
  <c r="DF152" i="13" s="1"/>
  <c r="CB152" i="13"/>
  <c r="BR152" i="13"/>
  <c r="BD152" i="13"/>
  <c r="CC152" i="13" s="1"/>
  <c r="AL152" i="13"/>
  <c r="V152" i="13"/>
  <c r="AM152" i="13" s="1"/>
  <c r="JD151" i="13"/>
  <c r="JC151" i="13"/>
  <c r="II151" i="13"/>
  <c r="HR151" i="13"/>
  <c r="IJ151" i="13" s="1"/>
  <c r="GY151" i="13"/>
  <c r="GJ151" i="13"/>
  <c r="GB151" i="13"/>
  <c r="FU151" i="13"/>
  <c r="FM151" i="13"/>
  <c r="FD151" i="13"/>
  <c r="FE151" i="13" s="1"/>
  <c r="EN151" i="13"/>
  <c r="EE151" i="13"/>
  <c r="DS151" i="13"/>
  <c r="EF151" i="13" s="1"/>
  <c r="DO151" i="13"/>
  <c r="DE151" i="13"/>
  <c r="CT151" i="13"/>
  <c r="CB151" i="13"/>
  <c r="BR151" i="13"/>
  <c r="BD151" i="13"/>
  <c r="CC151" i="13" s="1"/>
  <c r="AL151" i="13"/>
  <c r="V151" i="13"/>
  <c r="AM151" i="13" s="1"/>
  <c r="JC150" i="13"/>
  <c r="JD150" i="13" s="1"/>
  <c r="II150" i="13"/>
  <c r="HR150" i="13"/>
  <c r="IJ150" i="13" s="1"/>
  <c r="GY150" i="13"/>
  <c r="GJ150" i="13"/>
  <c r="GB150" i="13"/>
  <c r="GZ150" i="13" s="1"/>
  <c r="FU150" i="13"/>
  <c r="FM150" i="13"/>
  <c r="FD150" i="13"/>
  <c r="EN150" i="13"/>
  <c r="FE150" i="13" s="1"/>
  <c r="JC149" i="13"/>
  <c r="JD149" i="13" s="1"/>
  <c r="II149" i="13"/>
  <c r="HR149" i="13"/>
  <c r="IJ149" i="13" s="1"/>
  <c r="GY149" i="13"/>
  <c r="GZ149" i="13" s="1"/>
  <c r="GJ149" i="13"/>
  <c r="GB149" i="13"/>
  <c r="FU149" i="13"/>
  <c r="FM149" i="13"/>
  <c r="FD149" i="13"/>
  <c r="EN149" i="13"/>
  <c r="FE149" i="13" s="1"/>
  <c r="EE149" i="13"/>
  <c r="DS149" i="13"/>
  <c r="EF149" i="13" s="1"/>
  <c r="DO149" i="13"/>
  <c r="DF149" i="13"/>
  <c r="DE149" i="13"/>
  <c r="CT149" i="13"/>
  <c r="CB149" i="13"/>
  <c r="BR149" i="13"/>
  <c r="BD149" i="13"/>
  <c r="CC149" i="13" s="1"/>
  <c r="AM149" i="13"/>
  <c r="AL149" i="13"/>
  <c r="V149" i="13"/>
  <c r="JC148" i="13"/>
  <c r="JD148" i="13" s="1"/>
  <c r="IJ148" i="13"/>
  <c r="II148" i="13"/>
  <c r="HR148" i="13"/>
  <c r="GY148" i="13"/>
  <c r="GJ148" i="13"/>
  <c r="GB148" i="13"/>
  <c r="FU148" i="13"/>
  <c r="GZ148" i="13" s="1"/>
  <c r="FM148" i="13"/>
  <c r="FE148" i="13"/>
  <c r="FD148" i="13"/>
  <c r="EN148" i="13"/>
  <c r="EF148" i="13"/>
  <c r="EE148" i="13"/>
  <c r="DS148" i="13"/>
  <c r="DO148" i="13"/>
  <c r="DE148" i="13"/>
  <c r="CT148" i="13"/>
  <c r="DF148" i="13" s="1"/>
  <c r="CB148" i="13"/>
  <c r="BR148" i="13"/>
  <c r="BD148" i="13"/>
  <c r="CC148" i="13" s="1"/>
  <c r="AL148" i="13"/>
  <c r="AM148" i="13" s="1"/>
  <c r="V148" i="13"/>
  <c r="JC147" i="13"/>
  <c r="JD147" i="13" s="1"/>
  <c r="II147" i="13"/>
  <c r="HR147" i="13"/>
  <c r="IJ147" i="13" s="1"/>
  <c r="GY147" i="13"/>
  <c r="GJ147" i="13"/>
  <c r="GB147" i="13"/>
  <c r="FU147" i="13"/>
  <c r="GZ147" i="13" s="1"/>
  <c r="FM147" i="13"/>
  <c r="FD147" i="13"/>
  <c r="EN147" i="13"/>
  <c r="FE147" i="13" s="1"/>
  <c r="EF147" i="13"/>
  <c r="EE147" i="13"/>
  <c r="DS147" i="13"/>
  <c r="DO147" i="13"/>
  <c r="DE147" i="13"/>
  <c r="CT147" i="13"/>
  <c r="DF147" i="13" s="1"/>
  <c r="CB147" i="13"/>
  <c r="CC147" i="13" s="1"/>
  <c r="BR147" i="13"/>
  <c r="BD147" i="13"/>
  <c r="AL147" i="13"/>
  <c r="AM147" i="13" s="1"/>
  <c r="V147" i="13"/>
  <c r="JC146" i="13"/>
  <c r="JD146" i="13" s="1"/>
  <c r="II146" i="13"/>
  <c r="HR146" i="13"/>
  <c r="IJ146" i="13" s="1"/>
  <c r="GY146" i="13"/>
  <c r="GZ146" i="13" s="1"/>
  <c r="GJ146" i="13"/>
  <c r="GB146" i="13"/>
  <c r="FU146" i="13"/>
  <c r="FM146" i="13"/>
  <c r="FD146" i="13"/>
  <c r="EN146" i="13"/>
  <c r="FE146" i="13" s="1"/>
  <c r="EE146" i="13"/>
  <c r="DS146" i="13"/>
  <c r="DO146" i="13"/>
  <c r="DF146" i="13"/>
  <c r="DE146" i="13"/>
  <c r="CT146" i="13"/>
  <c r="CC146" i="13"/>
  <c r="CB146" i="13"/>
  <c r="BR146" i="13"/>
  <c r="BD146" i="13"/>
  <c r="AL146" i="13"/>
  <c r="V146" i="13"/>
  <c r="AM146" i="13" s="1"/>
  <c r="JD145" i="13"/>
  <c r="JC145" i="13"/>
  <c r="IJ145" i="13"/>
  <c r="II145" i="13"/>
  <c r="HR145" i="13"/>
  <c r="GY145" i="13"/>
  <c r="GZ145" i="13" s="1"/>
  <c r="GJ145" i="13"/>
  <c r="GB145" i="13"/>
  <c r="FU145" i="13"/>
  <c r="FM145" i="13"/>
  <c r="FD145" i="13"/>
  <c r="EN145" i="13"/>
  <c r="FE145" i="13" s="1"/>
  <c r="EF145" i="13"/>
  <c r="EE145" i="13"/>
  <c r="DS145" i="13"/>
  <c r="DO145" i="13"/>
  <c r="DF145" i="13"/>
  <c r="DE145" i="13"/>
  <c r="CT145" i="13"/>
  <c r="CB145" i="13"/>
  <c r="BR145" i="13"/>
  <c r="BD145" i="13"/>
  <c r="CC145" i="13" s="1"/>
  <c r="AL145" i="13"/>
  <c r="AM145" i="13" s="1"/>
  <c r="V145" i="13"/>
  <c r="JC144" i="13"/>
  <c r="JD144" i="13" s="1"/>
  <c r="II144" i="13"/>
  <c r="IJ144" i="13" s="1"/>
  <c r="HR144" i="13"/>
  <c r="GY144" i="13"/>
  <c r="GJ144" i="13"/>
  <c r="GB144" i="13"/>
  <c r="FU144" i="13"/>
  <c r="GZ144" i="13" s="1"/>
  <c r="FM144" i="13"/>
  <c r="FD144" i="13"/>
  <c r="EN144" i="13"/>
  <c r="FE144" i="13" s="1"/>
  <c r="EE144" i="13"/>
  <c r="DS144" i="13"/>
  <c r="EF144" i="13" s="1"/>
  <c r="DO144" i="13"/>
  <c r="DE144" i="13"/>
  <c r="CT144" i="13"/>
  <c r="DF144" i="13" s="1"/>
  <c r="CB144" i="13"/>
  <c r="CC144" i="13" s="1"/>
  <c r="BR144" i="13"/>
  <c r="BD144" i="13"/>
  <c r="AL144" i="13"/>
  <c r="V144" i="13"/>
  <c r="AM144" i="13" s="1"/>
  <c r="JD143" i="13"/>
  <c r="JC143" i="13"/>
  <c r="II143" i="13"/>
  <c r="HR143" i="13"/>
  <c r="IJ143" i="13" s="1"/>
  <c r="GY143" i="13"/>
  <c r="GJ143" i="13"/>
  <c r="FY143" i="13"/>
  <c r="FU143" i="13"/>
  <c r="FM143" i="13"/>
  <c r="FD143" i="13"/>
  <c r="FE143" i="13" s="1"/>
  <c r="EN143" i="13"/>
  <c r="EE143" i="13"/>
  <c r="DS143" i="13"/>
  <c r="EF143" i="13" s="1"/>
  <c r="DO143" i="13"/>
  <c r="DE143" i="13"/>
  <c r="CT143" i="13"/>
  <c r="DF143" i="13" s="1"/>
  <c r="CB143" i="13"/>
  <c r="BR143" i="13"/>
  <c r="BD143" i="13"/>
  <c r="CC143" i="13" s="1"/>
  <c r="AM143" i="13"/>
  <c r="AL143" i="13"/>
  <c r="V143" i="13"/>
  <c r="JC142" i="13"/>
  <c r="JD142" i="13" s="1"/>
  <c r="II142" i="13"/>
  <c r="HR142" i="13"/>
  <c r="IJ142" i="13" s="1"/>
  <c r="GY142" i="13"/>
  <c r="GJ142" i="13"/>
  <c r="GB142" i="13"/>
  <c r="FU142" i="13"/>
  <c r="GZ142" i="13" s="1"/>
  <c r="FM142" i="13"/>
  <c r="FD142" i="13"/>
  <c r="EN142" i="13"/>
  <c r="FE142" i="13" s="1"/>
  <c r="EE142" i="13"/>
  <c r="DS142" i="13"/>
  <c r="EF142" i="13" s="1"/>
  <c r="DO142" i="13"/>
  <c r="DF142" i="13"/>
  <c r="DE142" i="13"/>
  <c r="CT142" i="13"/>
  <c r="CB142" i="13"/>
  <c r="BR142" i="13"/>
  <c r="CC142" i="13" s="1"/>
  <c r="BD142" i="13"/>
  <c r="AM142" i="13"/>
  <c r="AL142" i="13"/>
  <c r="V142" i="13"/>
  <c r="JC141" i="13"/>
  <c r="JD141" i="13" s="1"/>
  <c r="IJ141" i="13"/>
  <c r="II141" i="13"/>
  <c r="HR141" i="13"/>
  <c r="GY141" i="13"/>
  <c r="GZ141" i="13" s="1"/>
  <c r="GJ141" i="13"/>
  <c r="GB141" i="13"/>
  <c r="FU141" i="13"/>
  <c r="FM141" i="13"/>
  <c r="FD141" i="13"/>
  <c r="EN141" i="13"/>
  <c r="FE141" i="13" s="1"/>
  <c r="EE141" i="13"/>
  <c r="EF141" i="13" s="1"/>
  <c r="DS141" i="13"/>
  <c r="DO141" i="13"/>
  <c r="DE141" i="13"/>
  <c r="CT141" i="13"/>
  <c r="DF141" i="13" s="1"/>
  <c r="CB141" i="13"/>
  <c r="BR141" i="13"/>
  <c r="BD141" i="13"/>
  <c r="CC141" i="13" s="1"/>
  <c r="AL141" i="13"/>
  <c r="AM141" i="13" s="1"/>
  <c r="V141" i="13"/>
  <c r="JD140" i="13"/>
  <c r="JC140" i="13"/>
  <c r="II140" i="13"/>
  <c r="HR140" i="13"/>
  <c r="IJ140" i="13" s="1"/>
  <c r="GY140" i="13"/>
  <c r="GJ140" i="13"/>
  <c r="GB140" i="13"/>
  <c r="FU140" i="13"/>
  <c r="GZ140" i="13" s="1"/>
  <c r="FM140" i="13"/>
  <c r="FD140" i="13"/>
  <c r="FE140" i="13" s="1"/>
  <c r="EN140" i="13"/>
  <c r="EE140" i="13"/>
  <c r="DS140" i="13"/>
  <c r="EF140" i="13" s="1"/>
  <c r="DO140" i="13"/>
  <c r="DE140" i="13"/>
  <c r="CT140" i="13"/>
  <c r="DF140" i="13" s="1"/>
  <c r="CB140" i="13"/>
  <c r="BR140" i="13"/>
  <c r="BD140" i="13"/>
  <c r="CC140" i="13" s="1"/>
  <c r="AL140" i="13"/>
  <c r="AM140" i="13" s="1"/>
  <c r="V140" i="13"/>
  <c r="JD139" i="13"/>
  <c r="JC139" i="13"/>
  <c r="II139" i="13"/>
  <c r="HR139" i="13"/>
  <c r="IJ139" i="13" s="1"/>
  <c r="GY139" i="13"/>
  <c r="GJ139" i="13"/>
  <c r="GB139" i="13"/>
  <c r="FU139" i="13"/>
  <c r="GZ139" i="13" s="1"/>
  <c r="FM139" i="13"/>
  <c r="FE139" i="13"/>
  <c r="FD139" i="13"/>
  <c r="EN139" i="13"/>
  <c r="EE139" i="13"/>
  <c r="DS139" i="13"/>
  <c r="EF139" i="13" s="1"/>
  <c r="DO139" i="13"/>
  <c r="DE139" i="13"/>
  <c r="CT139" i="13"/>
  <c r="DF139" i="13" s="1"/>
  <c r="CB139" i="13"/>
  <c r="BR139" i="13"/>
  <c r="BD139" i="13"/>
  <c r="CC139" i="13" s="1"/>
  <c r="AL139" i="13"/>
  <c r="AJ139" i="13"/>
  <c r="V139" i="13"/>
  <c r="AM139" i="13" s="1"/>
  <c r="JC138" i="13"/>
  <c r="JD138" i="13" s="1"/>
  <c r="II138" i="13"/>
  <c r="HR138" i="13"/>
  <c r="IJ138" i="13" s="1"/>
  <c r="GY138" i="13"/>
  <c r="GZ138" i="13" s="1"/>
  <c r="GJ138" i="13"/>
  <c r="GB138" i="13"/>
  <c r="FU138" i="13"/>
  <c r="FM138" i="13"/>
  <c r="FD138" i="13"/>
  <c r="EN138" i="13"/>
  <c r="FE138" i="13" s="1"/>
  <c r="EF138" i="13"/>
  <c r="EE138" i="13"/>
  <c r="DS138" i="13"/>
  <c r="DO138" i="13"/>
  <c r="DE138" i="13"/>
  <c r="DF138" i="13" s="1"/>
  <c r="CT138" i="13"/>
  <c r="CB138" i="13"/>
  <c r="BR138" i="13"/>
  <c r="BD138" i="13"/>
  <c r="CC138" i="13" s="1"/>
  <c r="AL138" i="13"/>
  <c r="V138" i="13"/>
  <c r="AM138" i="13" s="1"/>
  <c r="JD137" i="13"/>
  <c r="JC137" i="13"/>
  <c r="II137" i="13"/>
  <c r="IJ137" i="13" s="1"/>
  <c r="HR137" i="13"/>
  <c r="GY137" i="13"/>
  <c r="GJ137" i="13"/>
  <c r="GB137" i="13"/>
  <c r="FU137" i="13"/>
  <c r="GZ137" i="13" s="1"/>
  <c r="FM137" i="13"/>
  <c r="FD137" i="13"/>
  <c r="EN137" i="13"/>
  <c r="FE137" i="13" s="1"/>
  <c r="EF137" i="13"/>
  <c r="EE137" i="13"/>
  <c r="DS137" i="13"/>
  <c r="DO137" i="13"/>
  <c r="DE137" i="13"/>
  <c r="CT137" i="13"/>
  <c r="DF137" i="13" s="1"/>
  <c r="CB137" i="13"/>
  <c r="BR137" i="13"/>
  <c r="BD137" i="13"/>
  <c r="CC137" i="13" s="1"/>
  <c r="AM137" i="13"/>
  <c r="AL137" i="13"/>
  <c r="V137" i="13"/>
  <c r="JD136" i="13"/>
  <c r="JC136" i="13"/>
  <c r="II136" i="13"/>
  <c r="HR136" i="13"/>
  <c r="GY136" i="13"/>
  <c r="GJ136" i="13"/>
  <c r="GB136" i="13"/>
  <c r="FU136" i="13"/>
  <c r="GZ136" i="13" s="1"/>
  <c r="FM136" i="13"/>
  <c r="FE136" i="13"/>
  <c r="FD136" i="13"/>
  <c r="EN136" i="13"/>
  <c r="EE136" i="13"/>
  <c r="DS136" i="13"/>
  <c r="EF136" i="13" s="1"/>
  <c r="DO136" i="13"/>
  <c r="DE136" i="13"/>
  <c r="CT136" i="13"/>
  <c r="DF136" i="13" s="1"/>
  <c r="CB136" i="13"/>
  <c r="BR136" i="13"/>
  <c r="BD136" i="13"/>
  <c r="CC136" i="13" s="1"/>
  <c r="AL136" i="13"/>
  <c r="AM136" i="13" s="1"/>
  <c r="V136" i="13"/>
  <c r="JD135" i="13"/>
  <c r="JC135" i="13"/>
  <c r="II135" i="13"/>
  <c r="HR135" i="13"/>
  <c r="IJ135" i="13" s="1"/>
  <c r="GY135" i="13"/>
  <c r="GJ135" i="13"/>
  <c r="GB135" i="13"/>
  <c r="FU135" i="13"/>
  <c r="GZ135" i="13" s="1"/>
  <c r="FM135" i="13"/>
  <c r="FD135" i="13"/>
  <c r="EN135" i="13"/>
  <c r="FE135" i="13" s="1"/>
  <c r="EF135" i="13"/>
  <c r="EE135" i="13"/>
  <c r="DS135" i="13"/>
  <c r="DO135" i="13"/>
  <c r="DE135" i="13"/>
  <c r="CT135" i="13"/>
  <c r="DF135" i="13" s="1"/>
  <c r="CB135" i="13"/>
  <c r="CC135" i="13" s="1"/>
  <c r="BR135" i="13"/>
  <c r="BD135" i="13"/>
  <c r="AL135" i="13"/>
  <c r="V135" i="13"/>
  <c r="AM135" i="13" s="1"/>
  <c r="JC134" i="13"/>
  <c r="JD134" i="13" s="1"/>
  <c r="II134" i="13"/>
  <c r="HR134" i="13"/>
  <c r="IJ134" i="13" s="1"/>
  <c r="GY134" i="13"/>
  <c r="GZ134" i="13" s="1"/>
  <c r="GJ134" i="13"/>
  <c r="GB134" i="13"/>
  <c r="FU134" i="13"/>
  <c r="FM134" i="13"/>
  <c r="FE134" i="13"/>
  <c r="FD134" i="13"/>
  <c r="EN134" i="13"/>
  <c r="EE134" i="13"/>
  <c r="DS134" i="13"/>
  <c r="EF134" i="13" s="1"/>
  <c r="DO134" i="13"/>
  <c r="DF134" i="13"/>
  <c r="DE134" i="13"/>
  <c r="CT134" i="13"/>
  <c r="CB134" i="13"/>
  <c r="BR134" i="13"/>
  <c r="BD134" i="13"/>
  <c r="AL134" i="13"/>
  <c r="V134" i="13"/>
  <c r="AM134" i="13" s="1"/>
  <c r="JC133" i="13"/>
  <c r="JD133" i="13" s="1"/>
  <c r="IJ133" i="13"/>
  <c r="II133" i="13"/>
  <c r="HR133" i="13"/>
  <c r="GY133" i="13"/>
  <c r="GJ133" i="13"/>
  <c r="GB133" i="13"/>
  <c r="FU133" i="13"/>
  <c r="GZ133" i="13" s="1"/>
  <c r="FM133" i="13"/>
  <c r="FD133" i="13"/>
  <c r="EN133" i="13"/>
  <c r="FE133" i="13" s="1"/>
  <c r="EF133" i="13"/>
  <c r="EE133" i="13"/>
  <c r="DS133" i="13"/>
  <c r="DO133" i="13"/>
  <c r="DF133" i="13"/>
  <c r="DE133" i="13"/>
  <c r="CT133" i="13"/>
  <c r="CC133" i="13"/>
  <c r="CB133" i="13"/>
  <c r="BR133" i="13"/>
  <c r="BD133" i="13"/>
  <c r="AL133" i="13"/>
  <c r="AM133" i="13" s="1"/>
  <c r="V133" i="13"/>
  <c r="JD132" i="13"/>
  <c r="JC132" i="13"/>
  <c r="II132" i="13"/>
  <c r="HR132" i="13"/>
  <c r="IJ132" i="13" s="1"/>
  <c r="GZ132" i="13"/>
  <c r="GY132" i="13"/>
  <c r="GJ132" i="13"/>
  <c r="GB132" i="13"/>
  <c r="FU132" i="13"/>
  <c r="FM132" i="13"/>
  <c r="FD132" i="13"/>
  <c r="EN132" i="13"/>
  <c r="FE132" i="13" s="1"/>
  <c r="EE132" i="13"/>
  <c r="DS132" i="13"/>
  <c r="EF132" i="13" s="1"/>
  <c r="DO132" i="13"/>
  <c r="DF132" i="13"/>
  <c r="DE132" i="13"/>
  <c r="CT132" i="13"/>
  <c r="CB132" i="13"/>
  <c r="CC132" i="13" s="1"/>
  <c r="BR132" i="13"/>
  <c r="BD132" i="13"/>
  <c r="AL132" i="13"/>
  <c r="V132" i="13"/>
  <c r="AM132" i="13" s="1"/>
  <c r="JC131" i="13"/>
  <c r="JD131" i="13" s="1"/>
  <c r="IJ131" i="13"/>
  <c r="II131" i="13"/>
  <c r="HR131" i="13"/>
  <c r="GY131" i="13"/>
  <c r="GZ131" i="13" s="1"/>
  <c r="GJ131" i="13"/>
  <c r="GB131" i="13"/>
  <c r="FU131" i="13"/>
  <c r="FM131" i="13"/>
  <c r="FE131" i="13"/>
  <c r="FD131" i="13"/>
  <c r="EN131" i="13"/>
  <c r="EE131" i="13"/>
  <c r="EF131" i="13" s="1"/>
  <c r="DS131" i="13"/>
  <c r="DO131" i="13"/>
  <c r="DF131" i="13"/>
  <c r="DE131" i="13"/>
  <c r="CT131" i="13"/>
  <c r="CB131" i="13"/>
  <c r="BR131" i="13"/>
  <c r="BD131" i="13"/>
  <c r="CC131" i="13" s="1"/>
  <c r="AM131" i="13"/>
  <c r="AL131" i="13"/>
  <c r="V131" i="13"/>
  <c r="JD130" i="13"/>
  <c r="JC130" i="13"/>
  <c r="IJ130" i="13"/>
  <c r="II130" i="13"/>
  <c r="HR130" i="13"/>
  <c r="GY130" i="13"/>
  <c r="GD130" i="13"/>
  <c r="GD231" i="13" s="1"/>
  <c r="GB130" i="13"/>
  <c r="FU130" i="13"/>
  <c r="GZ130" i="13" s="1"/>
  <c r="FM130" i="13"/>
  <c r="FD130" i="13"/>
  <c r="FE130" i="13" s="1"/>
  <c r="EN130" i="13"/>
  <c r="EE130" i="13"/>
  <c r="DS130" i="13"/>
  <c r="EF130" i="13" s="1"/>
  <c r="DO130" i="13"/>
  <c r="DE130" i="13"/>
  <c r="CT130" i="13"/>
  <c r="DF130" i="13" s="1"/>
  <c r="CB130" i="13"/>
  <c r="BR130" i="13"/>
  <c r="CC130" i="13" s="1"/>
  <c r="BD130" i="13"/>
  <c r="AM130" i="13"/>
  <c r="AL130" i="13"/>
  <c r="V130" i="13"/>
  <c r="JC129" i="13"/>
  <c r="JD129" i="13" s="1"/>
  <c r="II129" i="13"/>
  <c r="HR129" i="13"/>
  <c r="IJ129" i="13" s="1"/>
  <c r="GY129" i="13"/>
  <c r="GJ129" i="13"/>
  <c r="GB129" i="13"/>
  <c r="FU129" i="13"/>
  <c r="GZ129" i="13" s="1"/>
  <c r="FM129" i="13"/>
  <c r="FD129" i="13"/>
  <c r="EN129" i="13"/>
  <c r="FE129" i="13" s="1"/>
  <c r="EE129" i="13"/>
  <c r="DS129" i="13"/>
  <c r="EF129" i="13" s="1"/>
  <c r="DO129" i="13"/>
  <c r="DE129" i="13"/>
  <c r="CT129" i="13"/>
  <c r="DF129" i="13" s="1"/>
  <c r="CC129" i="13"/>
  <c r="CB129" i="13"/>
  <c r="BR129" i="13"/>
  <c r="BD129" i="13"/>
  <c r="AL129" i="13"/>
  <c r="V129" i="13"/>
  <c r="AM129" i="13" s="1"/>
  <c r="JC128" i="13"/>
  <c r="JD128" i="13" s="1"/>
  <c r="II128" i="13"/>
  <c r="HR128" i="13"/>
  <c r="IJ128" i="13" s="1"/>
  <c r="GZ128" i="13"/>
  <c r="GY128" i="13"/>
  <c r="GJ128" i="13"/>
  <c r="GB128" i="13"/>
  <c r="FU128" i="13"/>
  <c r="FM128" i="13"/>
  <c r="FD128" i="13"/>
  <c r="EN128" i="13"/>
  <c r="FE128" i="13" s="1"/>
  <c r="EE128" i="13"/>
  <c r="DS128" i="13"/>
  <c r="EF128" i="13" s="1"/>
  <c r="DO128" i="13"/>
  <c r="DE128" i="13"/>
  <c r="CT128" i="13"/>
  <c r="DF128" i="13" s="1"/>
  <c r="CB128" i="13"/>
  <c r="BR128" i="13"/>
  <c r="BD128" i="13"/>
  <c r="CC128" i="13" s="1"/>
  <c r="AL128" i="13"/>
  <c r="V128" i="13"/>
  <c r="AM128" i="13" s="1"/>
  <c r="JD127" i="13"/>
  <c r="JC127" i="13"/>
  <c r="II127" i="13"/>
  <c r="HR127" i="13"/>
  <c r="IJ127" i="13" s="1"/>
  <c r="GZ127" i="13"/>
  <c r="GY127" i="13"/>
  <c r="GJ127" i="13"/>
  <c r="GB127" i="13"/>
  <c r="FU127" i="13"/>
  <c r="FM127" i="13"/>
  <c r="FD127" i="13"/>
  <c r="EN127" i="13"/>
  <c r="FE127" i="13" s="1"/>
  <c r="EE127" i="13"/>
  <c r="DS127" i="13"/>
  <c r="EF127" i="13" s="1"/>
  <c r="DO127" i="13"/>
  <c r="DF127" i="13"/>
  <c r="DE127" i="13"/>
  <c r="CT127" i="13"/>
  <c r="CB127" i="13"/>
  <c r="BR127" i="13"/>
  <c r="BD127" i="13"/>
  <c r="CC127" i="13" s="1"/>
  <c r="AM127" i="13"/>
  <c r="AL127" i="13"/>
  <c r="V127" i="13"/>
  <c r="JC126" i="13"/>
  <c r="JD126" i="13" s="1"/>
  <c r="II126" i="13"/>
  <c r="IJ126" i="13" s="1"/>
  <c r="HR126" i="13"/>
  <c r="GY126" i="13"/>
  <c r="GJ126" i="13"/>
  <c r="GB126" i="13"/>
  <c r="FU126" i="13"/>
  <c r="GZ126" i="13" s="1"/>
  <c r="FM126" i="13"/>
  <c r="FD126" i="13"/>
  <c r="EN126" i="13"/>
  <c r="FE126" i="13" s="1"/>
  <c r="EF126" i="13"/>
  <c r="EE126" i="13"/>
  <c r="DS126" i="13"/>
  <c r="DO126" i="13"/>
  <c r="DE126" i="13"/>
  <c r="CT126" i="13"/>
  <c r="DF126" i="13" s="1"/>
  <c r="CC126" i="13"/>
  <c r="CB126" i="13"/>
  <c r="BR126" i="13"/>
  <c r="BD126" i="13"/>
  <c r="AT126" i="13"/>
  <c r="AT231" i="13" s="1"/>
  <c r="AL126" i="13"/>
  <c r="V126" i="13"/>
  <c r="AM126" i="13" s="1"/>
  <c r="JC125" i="13"/>
  <c r="JD125" i="13" s="1"/>
  <c r="II125" i="13"/>
  <c r="HR125" i="13"/>
  <c r="IJ125" i="13" s="1"/>
  <c r="GY125" i="13"/>
  <c r="GJ125" i="13"/>
  <c r="GB125" i="13"/>
  <c r="FU125" i="13"/>
  <c r="GZ125" i="13" s="1"/>
  <c r="FM125" i="13"/>
  <c r="FD125" i="13"/>
  <c r="FE125" i="13" s="1"/>
  <c r="EN125" i="13"/>
  <c r="EE125" i="13"/>
  <c r="DS125" i="13"/>
  <c r="EF125" i="13" s="1"/>
  <c r="JC124" i="13"/>
  <c r="JD124" i="13" s="1"/>
  <c r="II124" i="13"/>
  <c r="HR124" i="13"/>
  <c r="IJ124" i="13" s="1"/>
  <c r="GY124" i="13"/>
  <c r="GJ124" i="13"/>
  <c r="GB124" i="13"/>
  <c r="GZ124" i="13" s="1"/>
  <c r="FU124" i="13"/>
  <c r="FM124" i="13"/>
  <c r="FE124" i="13"/>
  <c r="FD124" i="13"/>
  <c r="EN124" i="13"/>
  <c r="EE124" i="13"/>
  <c r="DS124" i="13"/>
  <c r="EF124" i="13" s="1"/>
  <c r="DO124" i="13"/>
  <c r="DE124" i="13"/>
  <c r="CT124" i="13"/>
  <c r="DF124" i="13" s="1"/>
  <c r="CC124" i="13"/>
  <c r="CB124" i="13"/>
  <c r="BR124" i="13"/>
  <c r="BD124" i="13"/>
  <c r="AL124" i="13"/>
  <c r="V124" i="13"/>
  <c r="AM124" i="13" s="1"/>
  <c r="JC123" i="13"/>
  <c r="JD123" i="13" s="1"/>
  <c r="II123" i="13"/>
  <c r="HR123" i="13"/>
  <c r="IJ123" i="13" s="1"/>
  <c r="GY123" i="13"/>
  <c r="GZ123" i="13" s="1"/>
  <c r="GJ123" i="13"/>
  <c r="GB123" i="13"/>
  <c r="FU123" i="13"/>
  <c r="FM123" i="13"/>
  <c r="FD123" i="13"/>
  <c r="EN123" i="13"/>
  <c r="FE123" i="13" s="1"/>
  <c r="EE123" i="13"/>
  <c r="DS123" i="13"/>
  <c r="EF123" i="13" s="1"/>
  <c r="DO123" i="13"/>
  <c r="DF123" i="13"/>
  <c r="DE123" i="13"/>
  <c r="CT123" i="13"/>
  <c r="CB123" i="13"/>
  <c r="BR123" i="13"/>
  <c r="BD123" i="13"/>
  <c r="CC123" i="13" s="1"/>
  <c r="AL123" i="13"/>
  <c r="V123" i="13"/>
  <c r="AM123" i="13" s="1"/>
  <c r="JC122" i="13"/>
  <c r="JD122" i="13" s="1"/>
  <c r="II122" i="13"/>
  <c r="IJ122" i="13" s="1"/>
  <c r="HR122" i="13"/>
  <c r="GY122" i="13"/>
  <c r="GJ122" i="13"/>
  <c r="GB122" i="13"/>
  <c r="FU122" i="13"/>
  <c r="GZ122" i="13" s="1"/>
  <c r="FM122" i="13"/>
  <c r="FD122" i="13"/>
  <c r="EN122" i="13"/>
  <c r="FE122" i="13" s="1"/>
  <c r="EE122" i="13"/>
  <c r="EF122" i="13" s="1"/>
  <c r="DS122" i="13"/>
  <c r="DO122" i="13"/>
  <c r="DE122" i="13"/>
  <c r="CT122" i="13"/>
  <c r="DF122" i="13" s="1"/>
  <c r="CB122" i="13"/>
  <c r="BR122" i="13"/>
  <c r="BD122" i="13"/>
  <c r="CC122" i="13" s="1"/>
  <c r="AL122" i="13"/>
  <c r="V122" i="13"/>
  <c r="AM122" i="13" s="1"/>
  <c r="JC121" i="13"/>
  <c r="JD121" i="13" s="1"/>
  <c r="II121" i="13"/>
  <c r="HR121" i="13"/>
  <c r="IJ121" i="13" s="1"/>
  <c r="GY121" i="13"/>
  <c r="GJ121" i="13"/>
  <c r="GB121" i="13"/>
  <c r="FU121" i="13"/>
  <c r="GZ121" i="13" s="1"/>
  <c r="FM121" i="13"/>
  <c r="FE121" i="13"/>
  <c r="FD121" i="13"/>
  <c r="EN121" i="13"/>
  <c r="EE121" i="13"/>
  <c r="DS121" i="13"/>
  <c r="EF121" i="13" s="1"/>
  <c r="DO121" i="13"/>
  <c r="DE121" i="13"/>
  <c r="CT121" i="13"/>
  <c r="DF121" i="13" s="1"/>
  <c r="CB121" i="13"/>
  <c r="BR121" i="13"/>
  <c r="CC121" i="13" s="1"/>
  <c r="BD121" i="13"/>
  <c r="AL121" i="13"/>
  <c r="V121" i="13"/>
  <c r="AM121" i="13" s="1"/>
  <c r="JC120" i="13"/>
  <c r="JD120" i="13" s="1"/>
  <c r="IJ120" i="13"/>
  <c r="II120" i="13"/>
  <c r="HR120" i="13"/>
  <c r="GY120" i="13"/>
  <c r="GZ120" i="13" s="1"/>
  <c r="GJ120" i="13"/>
  <c r="GB120" i="13"/>
  <c r="FU120" i="13"/>
  <c r="FM120" i="13"/>
  <c r="FD120" i="13"/>
  <c r="EN120" i="13"/>
  <c r="FE120" i="13" s="1"/>
  <c r="EF120" i="13"/>
  <c r="EE120" i="13"/>
  <c r="DS120" i="13"/>
  <c r="DO120" i="13"/>
  <c r="DE120" i="13"/>
  <c r="DF120" i="13" s="1"/>
  <c r="CT120" i="13"/>
  <c r="CB120" i="13"/>
  <c r="BR120" i="13"/>
  <c r="BD120" i="13"/>
  <c r="AL120" i="13"/>
  <c r="V120" i="13"/>
  <c r="AM120" i="13" s="1"/>
  <c r="JC119" i="13"/>
  <c r="JD119" i="13" s="1"/>
  <c r="II119" i="13"/>
  <c r="IJ119" i="13" s="1"/>
  <c r="HR119" i="13"/>
  <c r="GY119" i="13"/>
  <c r="GJ119" i="13"/>
  <c r="GB119" i="13"/>
  <c r="FU119" i="13"/>
  <c r="GZ119" i="13" s="1"/>
  <c r="FM119" i="13"/>
  <c r="FD119" i="13"/>
  <c r="FE119" i="13" s="1"/>
  <c r="EN119" i="13"/>
  <c r="EE119" i="13"/>
  <c r="EF119" i="13" s="1"/>
  <c r="DS119" i="13"/>
  <c r="DO119" i="13"/>
  <c r="DE119" i="13"/>
  <c r="CT119" i="13"/>
  <c r="DF119" i="13" s="1"/>
  <c r="CB119" i="13"/>
  <c r="BR119" i="13"/>
  <c r="BD119" i="13"/>
  <c r="CC119" i="13" s="1"/>
  <c r="AM119" i="13"/>
  <c r="AL119" i="13"/>
  <c r="V119" i="13"/>
  <c r="JC118" i="13"/>
  <c r="JD118" i="13" s="1"/>
  <c r="II118" i="13"/>
  <c r="HR118" i="13"/>
  <c r="IJ118" i="13" s="1"/>
  <c r="GY118" i="13"/>
  <c r="GJ118" i="13"/>
  <c r="GB118" i="13"/>
  <c r="FU118" i="13"/>
  <c r="GZ118" i="13" s="1"/>
  <c r="FM118" i="13"/>
  <c r="FE118" i="13"/>
  <c r="FD118" i="13"/>
  <c r="EN118" i="13"/>
  <c r="EE118" i="13"/>
  <c r="DS118" i="13"/>
  <c r="EF118" i="13" s="1"/>
  <c r="DO118" i="13"/>
  <c r="DE118" i="13"/>
  <c r="CT118" i="13"/>
  <c r="CB118" i="13"/>
  <c r="BR118" i="13"/>
  <c r="CC118" i="13" s="1"/>
  <c r="BD118" i="13"/>
  <c r="AL118" i="13"/>
  <c r="V118" i="13"/>
  <c r="AM118" i="13" s="1"/>
  <c r="JC117" i="13"/>
  <c r="JD117" i="13" s="1"/>
  <c r="II117" i="13"/>
  <c r="HR117" i="13"/>
  <c r="IJ117" i="13" s="1"/>
  <c r="GY117" i="13"/>
  <c r="GZ117" i="13" s="1"/>
  <c r="GJ117" i="13"/>
  <c r="GB117" i="13"/>
  <c r="FU117" i="13"/>
  <c r="FM117" i="13"/>
  <c r="FD117" i="13"/>
  <c r="EN117" i="13"/>
  <c r="FE117" i="13" s="1"/>
  <c r="EE117" i="13"/>
  <c r="DS117" i="13"/>
  <c r="DO117" i="13"/>
  <c r="DE117" i="13"/>
  <c r="DF117" i="13" s="1"/>
  <c r="CT117" i="13"/>
  <c r="CB117" i="13"/>
  <c r="BR117" i="13"/>
  <c r="BD117" i="13"/>
  <c r="CC117" i="13" s="1"/>
  <c r="AL117" i="13"/>
  <c r="V117" i="13"/>
  <c r="AM117" i="13" s="1"/>
  <c r="JC116" i="13"/>
  <c r="JD116" i="13" s="1"/>
  <c r="II116" i="13"/>
  <c r="IJ116" i="13" s="1"/>
  <c r="HR116" i="13"/>
  <c r="GY116" i="13"/>
  <c r="GJ116" i="13"/>
  <c r="GB116" i="13"/>
  <c r="FU116" i="13"/>
  <c r="GZ116" i="13" s="1"/>
  <c r="FM116" i="13"/>
  <c r="FD116" i="13"/>
  <c r="EN116" i="13"/>
  <c r="FE116" i="13" s="1"/>
  <c r="EE116" i="13"/>
  <c r="EF116" i="13" s="1"/>
  <c r="DS116" i="13"/>
  <c r="DO116" i="13"/>
  <c r="DE116" i="13"/>
  <c r="CT116" i="13"/>
  <c r="DF116" i="13" s="1"/>
  <c r="CB116" i="13"/>
  <c r="BR116" i="13"/>
  <c r="BD116" i="13"/>
  <c r="CC116" i="13" s="1"/>
  <c r="AL116" i="13"/>
  <c r="V116" i="13"/>
  <c r="AM116" i="13" s="1"/>
  <c r="JC115" i="13"/>
  <c r="JD115" i="13" s="1"/>
  <c r="II115" i="13"/>
  <c r="HR115" i="13"/>
  <c r="IJ115" i="13" s="1"/>
  <c r="GY115" i="13"/>
  <c r="GZ115" i="13" s="1"/>
  <c r="GJ115" i="13"/>
  <c r="GB115" i="13"/>
  <c r="FU115" i="13"/>
  <c r="FM115" i="13"/>
  <c r="FE115" i="13"/>
  <c r="FD115" i="13"/>
  <c r="EN115" i="13"/>
  <c r="EE115" i="13"/>
  <c r="DS115" i="13"/>
  <c r="EF115" i="13" s="1"/>
  <c r="DO115" i="13"/>
  <c r="DE115" i="13"/>
  <c r="DF115" i="13" s="1"/>
  <c r="CT115" i="13"/>
  <c r="CB115" i="13"/>
  <c r="BR115" i="13"/>
  <c r="CC115" i="13" s="1"/>
  <c r="BD115" i="13"/>
  <c r="AL115" i="13"/>
  <c r="V115" i="13"/>
  <c r="AM115" i="13" s="1"/>
  <c r="JD114" i="13"/>
  <c r="JC114" i="13"/>
  <c r="II114" i="13"/>
  <c r="HR114" i="13"/>
  <c r="IJ114" i="13" s="1"/>
  <c r="GY114" i="13"/>
  <c r="GZ114" i="13" s="1"/>
  <c r="GJ114" i="13"/>
  <c r="GB114" i="13"/>
  <c r="FU114" i="13"/>
  <c r="FM114" i="13"/>
  <c r="FD114" i="13"/>
  <c r="EN114" i="13"/>
  <c r="FE114" i="13" s="1"/>
  <c r="EE114" i="13"/>
  <c r="DS114" i="13"/>
  <c r="EF114" i="13" s="1"/>
  <c r="DO114" i="13"/>
  <c r="DE114" i="13"/>
  <c r="DF114" i="13" s="1"/>
  <c r="CT114" i="13"/>
  <c r="CB114" i="13"/>
  <c r="BR114" i="13"/>
  <c r="BD114" i="13"/>
  <c r="CC114" i="13" s="1"/>
  <c r="AL114" i="13"/>
  <c r="V114" i="13"/>
  <c r="AM114" i="13" s="1"/>
  <c r="JC113" i="13"/>
  <c r="JD113" i="13" s="1"/>
  <c r="II113" i="13"/>
  <c r="IJ113" i="13" s="1"/>
  <c r="HR113" i="13"/>
  <c r="GY113" i="13"/>
  <c r="GJ113" i="13"/>
  <c r="GB113" i="13"/>
  <c r="FU113" i="13"/>
  <c r="GZ113" i="13" s="1"/>
  <c r="FM113" i="13"/>
  <c r="FD113" i="13"/>
  <c r="EN113" i="13"/>
  <c r="FE113" i="13" s="1"/>
  <c r="EF113" i="13"/>
  <c r="EE113" i="13"/>
  <c r="DS113" i="13"/>
  <c r="DO113" i="13"/>
  <c r="DE113" i="13"/>
  <c r="CT113" i="13"/>
  <c r="DF113" i="13" s="1"/>
  <c r="CB113" i="13"/>
  <c r="BR113" i="13"/>
  <c r="BD113" i="13"/>
  <c r="CC113" i="13" s="1"/>
  <c r="AL113" i="13"/>
  <c r="AM113" i="13" s="1"/>
  <c r="V113" i="13"/>
  <c r="JC112" i="13"/>
  <c r="JD112" i="13" s="1"/>
  <c r="II112" i="13"/>
  <c r="HR112" i="13"/>
  <c r="IJ112" i="13" s="1"/>
  <c r="GY112" i="13"/>
  <c r="GJ112" i="13"/>
  <c r="GB112" i="13"/>
  <c r="FU112" i="13"/>
  <c r="GZ112" i="13" s="1"/>
  <c r="FM112" i="13"/>
  <c r="FE112" i="13"/>
  <c r="FD112" i="13"/>
  <c r="EN112" i="13"/>
  <c r="EE112" i="13"/>
  <c r="DS112" i="13"/>
  <c r="EF112" i="13" s="1"/>
  <c r="DO112" i="13"/>
  <c r="DE112" i="13"/>
  <c r="CT112" i="13"/>
  <c r="DF112" i="13" s="1"/>
  <c r="CB112" i="13"/>
  <c r="BR112" i="13"/>
  <c r="CC112" i="13" s="1"/>
  <c r="BD112" i="13"/>
  <c r="AL112" i="13"/>
  <c r="V112" i="13"/>
  <c r="AM112" i="13" s="1"/>
  <c r="JC111" i="13"/>
  <c r="JD111" i="13" s="1"/>
  <c r="II111" i="13"/>
  <c r="HR111" i="13"/>
  <c r="IJ111" i="13" s="1"/>
  <c r="GZ111" i="13"/>
  <c r="GY111" i="13"/>
  <c r="GJ111" i="13"/>
  <c r="GB111" i="13"/>
  <c r="FU111" i="13"/>
  <c r="FM111" i="13"/>
  <c r="FE111" i="13"/>
  <c r="FD111" i="13"/>
  <c r="EN111" i="13"/>
  <c r="EE111" i="13"/>
  <c r="DS111" i="13"/>
  <c r="EF111" i="13" s="1"/>
  <c r="DO111" i="13"/>
  <c r="DF111" i="13"/>
  <c r="DE111" i="13"/>
  <c r="CT111" i="13"/>
  <c r="CB111" i="13"/>
  <c r="BR111" i="13"/>
  <c r="BD111" i="13"/>
  <c r="CC111" i="13" s="1"/>
  <c r="AL111" i="13"/>
  <c r="V111" i="13"/>
  <c r="AM111" i="13" s="1"/>
  <c r="JC110" i="13"/>
  <c r="JD110" i="13" s="1"/>
  <c r="IJ110" i="13"/>
  <c r="II110" i="13"/>
  <c r="HR110" i="13"/>
  <c r="GY110" i="13"/>
  <c r="GJ110" i="13"/>
  <c r="GB110" i="13"/>
  <c r="FU110" i="13"/>
  <c r="GZ110" i="13" s="1"/>
  <c r="FM110" i="13"/>
  <c r="FD110" i="13"/>
  <c r="EN110" i="13"/>
  <c r="FE110" i="13" s="1"/>
  <c r="EE110" i="13"/>
  <c r="EF110" i="13" s="1"/>
  <c r="DS110" i="13"/>
  <c r="DO110" i="13"/>
  <c r="DE110" i="13"/>
  <c r="CT110" i="13"/>
  <c r="DF110" i="13" s="1"/>
  <c r="CC110" i="13"/>
  <c r="CB110" i="13"/>
  <c r="BR110" i="13"/>
  <c r="BD110" i="13"/>
  <c r="AL110" i="13"/>
  <c r="V110" i="13"/>
  <c r="AM110" i="13" s="1"/>
  <c r="JC109" i="13"/>
  <c r="JD109" i="13" s="1"/>
  <c r="II109" i="13"/>
  <c r="HR109" i="13"/>
  <c r="IJ109" i="13" s="1"/>
  <c r="GZ109" i="13"/>
  <c r="GY109" i="13"/>
  <c r="GJ109" i="13"/>
  <c r="GB109" i="13"/>
  <c r="FU109" i="13"/>
  <c r="FM109" i="13"/>
  <c r="FE109" i="13"/>
  <c r="FD109" i="13"/>
  <c r="EN109" i="13"/>
  <c r="EE109" i="13"/>
  <c r="DS109" i="13"/>
  <c r="EF109" i="13" s="1"/>
  <c r="DO109" i="13"/>
  <c r="DF109" i="13"/>
  <c r="DE109" i="13"/>
  <c r="CT109" i="13"/>
  <c r="CC109" i="13"/>
  <c r="CB109" i="13"/>
  <c r="BR109" i="13"/>
  <c r="BD109" i="13"/>
  <c r="AL109" i="13"/>
  <c r="V109" i="13"/>
  <c r="AM109" i="13" s="1"/>
  <c r="JC108" i="13"/>
  <c r="JD108" i="13" s="1"/>
  <c r="II108" i="13"/>
  <c r="IJ108" i="13" s="1"/>
  <c r="HR108" i="13"/>
  <c r="GY108" i="13"/>
  <c r="GZ108" i="13" s="1"/>
  <c r="GJ108" i="13"/>
  <c r="GB108" i="13"/>
  <c r="FU108" i="13"/>
  <c r="FM108" i="13"/>
  <c r="FD108" i="13"/>
  <c r="EN108" i="13"/>
  <c r="FE108" i="13" s="1"/>
  <c r="EE108" i="13"/>
  <c r="DS108" i="13"/>
  <c r="EF108" i="13" s="1"/>
  <c r="DO108" i="13"/>
  <c r="DF108" i="13"/>
  <c r="DE108" i="13"/>
  <c r="CT108" i="13"/>
  <c r="CB108" i="13"/>
  <c r="BR108" i="13"/>
  <c r="BD108" i="13"/>
  <c r="CC108" i="13" s="1"/>
  <c r="AL108" i="13"/>
  <c r="AM108" i="13" s="1"/>
  <c r="V108" i="13"/>
  <c r="JC107" i="13"/>
  <c r="JD107" i="13" s="1"/>
  <c r="II107" i="13"/>
  <c r="IJ107" i="13" s="1"/>
  <c r="HR107" i="13"/>
  <c r="GY107" i="13"/>
  <c r="GJ107" i="13"/>
  <c r="GB107" i="13"/>
  <c r="FU107" i="13"/>
  <c r="GZ107" i="13" s="1"/>
  <c r="FM107" i="13"/>
  <c r="FD107" i="13"/>
  <c r="FE107" i="13" s="1"/>
  <c r="EN107" i="13"/>
  <c r="EF107" i="13"/>
  <c r="EE107" i="13"/>
  <c r="DS107" i="13"/>
  <c r="DO107" i="13"/>
  <c r="DE107" i="13"/>
  <c r="CT107" i="13"/>
  <c r="DF107" i="13" s="1"/>
  <c r="CB107" i="13"/>
  <c r="BR107" i="13"/>
  <c r="BD107" i="13"/>
  <c r="CC107" i="13" s="1"/>
  <c r="AL107" i="13"/>
  <c r="AM107" i="13" s="1"/>
  <c r="V107" i="13"/>
  <c r="JC106" i="13"/>
  <c r="JD106" i="13" s="1"/>
  <c r="II106" i="13"/>
  <c r="HR106" i="13"/>
  <c r="GY106" i="13"/>
  <c r="GJ106" i="13"/>
  <c r="GB106" i="13"/>
  <c r="FU106" i="13"/>
  <c r="GZ106" i="13" s="1"/>
  <c r="FM106" i="13"/>
  <c r="FE106" i="13"/>
  <c r="FD106" i="13"/>
  <c r="EN106" i="13"/>
  <c r="EE106" i="13"/>
  <c r="DS106" i="13"/>
  <c r="EF106" i="13" s="1"/>
  <c r="DO106" i="13"/>
  <c r="DE106" i="13"/>
  <c r="CT106" i="13"/>
  <c r="DF106" i="13" s="1"/>
  <c r="CB106" i="13"/>
  <c r="BR106" i="13"/>
  <c r="CC106" i="13" s="1"/>
  <c r="BD106" i="13"/>
  <c r="AL106" i="13"/>
  <c r="V106" i="13"/>
  <c r="AM106" i="13" s="1"/>
  <c r="JC105" i="13"/>
  <c r="JD105" i="13" s="1"/>
  <c r="II105" i="13"/>
  <c r="HR105" i="13"/>
  <c r="IJ105" i="13" s="1"/>
  <c r="GY105" i="13"/>
  <c r="GZ105" i="13" s="1"/>
  <c r="GJ105" i="13"/>
  <c r="GB105" i="13"/>
  <c r="FU105" i="13"/>
  <c r="FM105" i="13"/>
  <c r="FD105" i="13"/>
  <c r="EN105" i="13"/>
  <c r="FE105" i="13" s="1"/>
  <c r="EE105" i="13"/>
  <c r="DS105" i="13"/>
  <c r="EF105" i="13" s="1"/>
  <c r="DO105" i="13"/>
  <c r="DE105" i="13"/>
  <c r="DF105" i="13" s="1"/>
  <c r="CT105" i="13"/>
  <c r="CB105" i="13"/>
  <c r="BR105" i="13"/>
  <c r="BD105" i="13"/>
  <c r="AL105" i="13"/>
  <c r="AM105" i="13" s="1"/>
  <c r="V105" i="13"/>
  <c r="JC104" i="13"/>
  <c r="JD104" i="13" s="1"/>
  <c r="II104" i="13"/>
  <c r="IJ104" i="13" s="1"/>
  <c r="HR104" i="13"/>
  <c r="GY104" i="13"/>
  <c r="GJ104" i="13"/>
  <c r="GB104" i="13"/>
  <c r="FU104" i="13"/>
  <c r="FM104" i="13"/>
  <c r="FE104" i="13"/>
  <c r="FD104" i="13"/>
  <c r="EN104" i="13"/>
  <c r="EE104" i="13"/>
  <c r="EF104" i="13" s="1"/>
  <c r="DS104" i="13"/>
  <c r="DO104" i="13"/>
  <c r="DE104" i="13"/>
  <c r="CT104" i="13"/>
  <c r="DF104" i="13" s="1"/>
  <c r="CB104" i="13"/>
  <c r="BR104" i="13"/>
  <c r="CC104" i="13" s="1"/>
  <c r="BD104" i="13"/>
  <c r="AL104" i="13"/>
  <c r="V104" i="13"/>
  <c r="AM104" i="13" s="1"/>
  <c r="JC103" i="13"/>
  <c r="JD103" i="13" s="1"/>
  <c r="II103" i="13"/>
  <c r="HR103" i="13"/>
  <c r="IJ103" i="13" s="1"/>
  <c r="GY103" i="13"/>
  <c r="GZ103" i="13" s="1"/>
  <c r="GJ103" i="13"/>
  <c r="GB103" i="13"/>
  <c r="FU103" i="13"/>
  <c r="FM103" i="13"/>
  <c r="FD103" i="13"/>
  <c r="EN103" i="13"/>
  <c r="FE103" i="13" s="1"/>
  <c r="EE103" i="13"/>
  <c r="DS103" i="13"/>
  <c r="EF103" i="13" s="1"/>
  <c r="DO103" i="13"/>
  <c r="DE103" i="13"/>
  <c r="DF103" i="13" s="1"/>
  <c r="CT103" i="13"/>
  <c r="CB103" i="13"/>
  <c r="BR103" i="13"/>
  <c r="CC103" i="13" s="1"/>
  <c r="BD103" i="13"/>
  <c r="AL103" i="13"/>
  <c r="V103" i="13"/>
  <c r="AM103" i="13" s="1"/>
  <c r="JC102" i="13"/>
  <c r="JD102" i="13" s="1"/>
  <c r="II102" i="13"/>
  <c r="HR102" i="13"/>
  <c r="IJ102" i="13" s="1"/>
  <c r="GY102" i="13"/>
  <c r="GJ102" i="13"/>
  <c r="GB102" i="13"/>
  <c r="FU102" i="13"/>
  <c r="GZ102" i="13" s="1"/>
  <c r="FM102" i="13"/>
  <c r="FD102" i="13"/>
  <c r="EN102" i="13"/>
  <c r="FE102" i="13" s="1"/>
  <c r="EE102" i="13"/>
  <c r="DS102" i="13"/>
  <c r="EF102" i="13" s="1"/>
  <c r="DO102" i="13"/>
  <c r="DE102" i="13"/>
  <c r="DF102" i="13" s="1"/>
  <c r="CT102" i="13"/>
  <c r="CB102" i="13"/>
  <c r="BR102" i="13"/>
  <c r="BD102" i="13"/>
  <c r="CC102" i="13" s="1"/>
  <c r="AL102" i="13"/>
  <c r="V102" i="13"/>
  <c r="AM102" i="13" s="1"/>
  <c r="JD101" i="13"/>
  <c r="JC101" i="13"/>
  <c r="II101" i="13"/>
  <c r="IJ101" i="13" s="1"/>
  <c r="HR101" i="13"/>
  <c r="GY101" i="13"/>
  <c r="GJ101" i="13"/>
  <c r="GB101" i="13"/>
  <c r="FU101" i="13"/>
  <c r="GZ101" i="13" s="1"/>
  <c r="FM101" i="13"/>
  <c r="FD101" i="13"/>
  <c r="FE101" i="13" s="1"/>
  <c r="EN101" i="13"/>
  <c r="EE101" i="13"/>
  <c r="EF101" i="13" s="1"/>
  <c r="DS101" i="13"/>
  <c r="DO101" i="13"/>
  <c r="DE101" i="13"/>
  <c r="CT101" i="13"/>
  <c r="DF101" i="13" s="1"/>
  <c r="CB101" i="13"/>
  <c r="BR101" i="13"/>
  <c r="BD101" i="13"/>
  <c r="CC101" i="13" s="1"/>
  <c r="AL101" i="13"/>
  <c r="V101" i="13"/>
  <c r="AM101" i="13" s="1"/>
  <c r="JC100" i="13"/>
  <c r="JD100" i="13" s="1"/>
  <c r="IJ100" i="13"/>
  <c r="II100" i="13"/>
  <c r="HR100" i="13"/>
  <c r="GY100" i="13"/>
  <c r="GJ100" i="13"/>
  <c r="GB100" i="13"/>
  <c r="FU100" i="13"/>
  <c r="GZ100" i="13" s="1"/>
  <c r="FM100" i="13"/>
  <c r="FD100" i="13"/>
  <c r="EN100" i="13"/>
  <c r="FE100" i="13" s="1"/>
  <c r="EE100" i="13"/>
  <c r="EF100" i="13" s="1"/>
  <c r="DS100" i="13"/>
  <c r="DO100" i="13"/>
  <c r="DF100" i="13"/>
  <c r="DE100" i="13"/>
  <c r="CT100" i="13"/>
  <c r="CC100" i="13"/>
  <c r="CB100" i="13"/>
  <c r="BR100" i="13"/>
  <c r="BD100" i="13"/>
  <c r="AL100" i="13"/>
  <c r="V100" i="13"/>
  <c r="JD99" i="13"/>
  <c r="JC99" i="13"/>
  <c r="II99" i="13"/>
  <c r="HR99" i="13"/>
  <c r="IJ99" i="13" s="1"/>
  <c r="GZ99" i="13"/>
  <c r="GY99" i="13"/>
  <c r="GJ99" i="13"/>
  <c r="GB99" i="13"/>
  <c r="FU99" i="13"/>
  <c r="FM99" i="13"/>
  <c r="FE99" i="13"/>
  <c r="FD99" i="13"/>
  <c r="EN99" i="13"/>
  <c r="EE99" i="13"/>
  <c r="DS99" i="13"/>
  <c r="EF99" i="13" s="1"/>
  <c r="DO99" i="13"/>
  <c r="DE99" i="13"/>
  <c r="DF99" i="13" s="1"/>
  <c r="CT99" i="13"/>
  <c r="CB99" i="13"/>
  <c r="BR99" i="13"/>
  <c r="BD99" i="13"/>
  <c r="CC99" i="13" s="1"/>
  <c r="AL99" i="13"/>
  <c r="AM99" i="13" s="1"/>
  <c r="V99" i="13"/>
  <c r="JC98" i="13"/>
  <c r="JD98" i="13" s="1"/>
  <c r="II98" i="13"/>
  <c r="IJ98" i="13" s="1"/>
  <c r="HR98" i="13"/>
  <c r="GY98" i="13"/>
  <c r="GJ98" i="13"/>
  <c r="GB98" i="13"/>
  <c r="FU98" i="13"/>
  <c r="GZ98" i="13" s="1"/>
  <c r="FM98" i="13"/>
  <c r="FD98" i="13"/>
  <c r="FE98" i="13" s="1"/>
  <c r="EN98" i="13"/>
  <c r="EE98" i="13"/>
  <c r="EF98" i="13" s="1"/>
  <c r="DS98" i="13"/>
  <c r="DO98" i="13"/>
  <c r="DE98" i="13"/>
  <c r="CT98" i="13"/>
  <c r="DF98" i="13" s="1"/>
  <c r="CB98" i="13"/>
  <c r="BR98" i="13"/>
  <c r="BD98" i="13"/>
  <c r="CC98" i="13" s="1"/>
  <c r="AM98" i="13"/>
  <c r="AL98" i="13"/>
  <c r="V98" i="13"/>
  <c r="JC97" i="13"/>
  <c r="JD97" i="13" s="1"/>
  <c r="II97" i="13"/>
  <c r="HR97" i="13"/>
  <c r="IJ97" i="13" s="1"/>
  <c r="GY97" i="13"/>
  <c r="GJ97" i="13"/>
  <c r="GB97" i="13"/>
  <c r="FU97" i="13"/>
  <c r="GZ97" i="13" s="1"/>
  <c r="FM97" i="13"/>
  <c r="FD97" i="13"/>
  <c r="EN97" i="13"/>
  <c r="FE97" i="13" s="1"/>
  <c r="EE97" i="13"/>
  <c r="DS97" i="13"/>
  <c r="EF97" i="13" s="1"/>
  <c r="DO97" i="13"/>
  <c r="DE97" i="13"/>
  <c r="CT97" i="13"/>
  <c r="DF97" i="13" s="1"/>
  <c r="CB97" i="13"/>
  <c r="CC97" i="13" s="1"/>
  <c r="BR97" i="13"/>
  <c r="BD97" i="13"/>
  <c r="AL97" i="13"/>
  <c r="V97" i="13"/>
  <c r="AM97" i="13" s="1"/>
  <c r="JC96" i="13"/>
  <c r="JD96" i="13" s="1"/>
  <c r="II96" i="13"/>
  <c r="HR96" i="13"/>
  <c r="IJ96" i="13" s="1"/>
  <c r="GY96" i="13"/>
  <c r="GZ96" i="13" s="1"/>
  <c r="GJ96" i="13"/>
  <c r="GB96" i="13"/>
  <c r="FU96" i="13"/>
  <c r="FM96" i="13"/>
  <c r="FD96" i="13"/>
  <c r="EN96" i="13"/>
  <c r="FE96" i="13" s="1"/>
  <c r="EE96" i="13"/>
  <c r="DS96" i="13"/>
  <c r="EF96" i="13" s="1"/>
  <c r="DO96" i="13"/>
  <c r="DF96" i="13"/>
  <c r="DE96" i="13"/>
  <c r="CT96" i="13"/>
  <c r="CB96" i="13"/>
  <c r="BR96" i="13"/>
  <c r="BD96" i="13"/>
  <c r="AL96" i="13"/>
  <c r="V96" i="13"/>
  <c r="AM96" i="13" s="1"/>
  <c r="JC95" i="13"/>
  <c r="JD95" i="13" s="1"/>
  <c r="IJ95" i="13"/>
  <c r="II95" i="13"/>
  <c r="HR95" i="13"/>
  <c r="GY95" i="13"/>
  <c r="GJ95" i="13"/>
  <c r="GB95" i="13"/>
  <c r="FU95" i="13"/>
  <c r="FM95" i="13"/>
  <c r="FE95" i="13"/>
  <c r="FD95" i="13"/>
  <c r="EN95" i="13"/>
  <c r="EF95" i="13"/>
  <c r="EE95" i="13"/>
  <c r="DS95" i="13"/>
  <c r="DO95" i="13"/>
  <c r="DE95" i="13"/>
  <c r="CT95" i="13"/>
  <c r="DF95" i="13" s="1"/>
  <c r="CC95" i="13"/>
  <c r="CB95" i="13"/>
  <c r="BR95" i="13"/>
  <c r="BD95" i="13"/>
  <c r="AL95" i="13"/>
  <c r="AM95" i="13" s="1"/>
  <c r="V95" i="13"/>
  <c r="JC94" i="13"/>
  <c r="JD94" i="13" s="1"/>
  <c r="II94" i="13"/>
  <c r="HR94" i="13"/>
  <c r="IJ94" i="13" s="1"/>
  <c r="GY94" i="13"/>
  <c r="GZ94" i="13" s="1"/>
  <c r="GJ94" i="13"/>
  <c r="GB94" i="13"/>
  <c r="FU94" i="13"/>
  <c r="FM94" i="13"/>
  <c r="FE94" i="13"/>
  <c r="FD94" i="13"/>
  <c r="EN94" i="13"/>
  <c r="EE94" i="13"/>
  <c r="DS94" i="13"/>
  <c r="EF94" i="13" s="1"/>
  <c r="DO94" i="13"/>
  <c r="DE94" i="13"/>
  <c r="CT94" i="13"/>
  <c r="DF94" i="13" s="1"/>
  <c r="CB94" i="13"/>
  <c r="BR94" i="13"/>
  <c r="CC94" i="13" s="1"/>
  <c r="BD94" i="13"/>
  <c r="AL94" i="13"/>
  <c r="V94" i="13"/>
  <c r="AM94" i="13" s="1"/>
  <c r="JC93" i="13"/>
  <c r="JD93" i="13" s="1"/>
  <c r="II93" i="13"/>
  <c r="HR93" i="13"/>
  <c r="IJ93" i="13" s="1"/>
  <c r="GZ93" i="13"/>
  <c r="GY93" i="13"/>
  <c r="GJ93" i="13"/>
  <c r="GB93" i="13"/>
  <c r="FU93" i="13"/>
  <c r="FM93" i="13"/>
  <c r="FD93" i="13"/>
  <c r="EN93" i="13"/>
  <c r="FE93" i="13" s="1"/>
  <c r="JC92" i="13"/>
  <c r="JD92" i="13" s="1"/>
  <c r="II92" i="13"/>
  <c r="HR92" i="13"/>
  <c r="IJ92" i="13" s="1"/>
  <c r="GZ92" i="13"/>
  <c r="GY92" i="13"/>
  <c r="GJ92" i="13"/>
  <c r="GB92" i="13"/>
  <c r="FU92" i="13"/>
  <c r="FM92" i="13"/>
  <c r="FD92" i="13"/>
  <c r="EN92" i="13"/>
  <c r="FE92" i="13" s="1"/>
  <c r="EE92" i="13"/>
  <c r="DS92" i="13"/>
  <c r="EF92" i="13" s="1"/>
  <c r="DO92" i="13"/>
  <c r="DE92" i="13"/>
  <c r="CT92" i="13"/>
  <c r="DF92" i="13" s="1"/>
  <c r="CB92" i="13"/>
  <c r="BR92" i="13"/>
  <c r="BD92" i="13"/>
  <c r="CC92" i="13" s="1"/>
  <c r="AL92" i="13"/>
  <c r="V92" i="13"/>
  <c r="AM92" i="13" s="1"/>
  <c r="JC91" i="13"/>
  <c r="JD91" i="13" s="1"/>
  <c r="II91" i="13"/>
  <c r="HR91" i="13"/>
  <c r="GY91" i="13"/>
  <c r="GJ91" i="13"/>
  <c r="GB91" i="13"/>
  <c r="FU91" i="13"/>
  <c r="GZ91" i="13" s="1"/>
  <c r="FM91" i="13"/>
  <c r="FD91" i="13"/>
  <c r="EN91" i="13"/>
  <c r="FE91" i="13" s="1"/>
  <c r="EE91" i="13"/>
  <c r="DS91" i="13"/>
  <c r="EF91" i="13" s="1"/>
  <c r="DO91" i="13"/>
  <c r="DE91" i="13"/>
  <c r="CT91" i="13"/>
  <c r="DF91" i="13" s="1"/>
  <c r="CB91" i="13"/>
  <c r="BR91" i="13"/>
  <c r="BD91" i="13"/>
  <c r="CC91" i="13" s="1"/>
  <c r="AL91" i="13"/>
  <c r="V91" i="13"/>
  <c r="AM91" i="13" s="1"/>
  <c r="JD90" i="13"/>
  <c r="JC90" i="13"/>
  <c r="II90" i="13"/>
  <c r="HR90" i="13"/>
  <c r="IJ90" i="13" s="1"/>
  <c r="GY90" i="13"/>
  <c r="GJ90" i="13"/>
  <c r="GB90" i="13"/>
  <c r="FU90" i="13"/>
  <c r="GZ90" i="13" s="1"/>
  <c r="FM90" i="13"/>
  <c r="FE90" i="13"/>
  <c r="FD90" i="13"/>
  <c r="EN90" i="13"/>
  <c r="EE90" i="13"/>
  <c r="DS90" i="13"/>
  <c r="EF90" i="13" s="1"/>
  <c r="DO90" i="13"/>
  <c r="DE90" i="13"/>
  <c r="CT90" i="13"/>
  <c r="DF90" i="13" s="1"/>
  <c r="CB90" i="13"/>
  <c r="BR90" i="13"/>
  <c r="BD90" i="13"/>
  <c r="CC90" i="13" s="1"/>
  <c r="AL90" i="13"/>
  <c r="V90" i="13"/>
  <c r="AM90" i="13" s="1"/>
  <c r="JC89" i="13"/>
  <c r="JD89" i="13" s="1"/>
  <c r="IJ89" i="13"/>
  <c r="II89" i="13"/>
  <c r="HR89" i="13"/>
  <c r="GY89" i="13"/>
  <c r="GJ89" i="13"/>
  <c r="GB89" i="13"/>
  <c r="GZ89" i="13" s="1"/>
  <c r="FU89" i="13"/>
  <c r="FM89" i="13"/>
  <c r="FD89" i="13"/>
  <c r="EN89" i="13"/>
  <c r="FE89" i="13" s="1"/>
  <c r="EF89" i="13"/>
  <c r="EE89" i="13"/>
  <c r="DS89" i="13"/>
  <c r="DO89" i="13"/>
  <c r="DE89" i="13"/>
  <c r="CT89" i="13"/>
  <c r="CC89" i="13"/>
  <c r="CB89" i="13"/>
  <c r="BR89" i="13"/>
  <c r="BD89" i="13"/>
  <c r="AL89" i="13"/>
  <c r="V89" i="13"/>
  <c r="AM89" i="13" s="1"/>
  <c r="JD88" i="13"/>
  <c r="JC88" i="13"/>
  <c r="II88" i="13"/>
  <c r="HR88" i="13"/>
  <c r="IJ88" i="13" s="1"/>
  <c r="GZ88" i="13"/>
  <c r="GY88" i="13"/>
  <c r="GJ88" i="13"/>
  <c r="GB88" i="13"/>
  <c r="FU88" i="13"/>
  <c r="FM88" i="13"/>
  <c r="FD88" i="13"/>
  <c r="EN88" i="13"/>
  <c r="FE88" i="13" s="1"/>
  <c r="EE88" i="13"/>
  <c r="DS88" i="13"/>
  <c r="DO88" i="13"/>
  <c r="DF88" i="13"/>
  <c r="DE88" i="13"/>
  <c r="CT88" i="13"/>
  <c r="CB88" i="13"/>
  <c r="BR88" i="13"/>
  <c r="BD88" i="13"/>
  <c r="CC88" i="13" s="1"/>
  <c r="AL88" i="13"/>
  <c r="V88" i="13"/>
  <c r="AM88" i="13" s="1"/>
  <c r="JD87" i="13"/>
  <c r="JC87" i="13"/>
  <c r="II87" i="13"/>
  <c r="IJ87" i="13" s="1"/>
  <c r="HR87" i="13"/>
  <c r="GY87" i="13"/>
  <c r="GJ87" i="13"/>
  <c r="GB87" i="13"/>
  <c r="FU87" i="13"/>
  <c r="GZ87" i="13" s="1"/>
  <c r="FM87" i="13"/>
  <c r="FD87" i="13"/>
  <c r="EN87" i="13"/>
  <c r="FE87" i="13" s="1"/>
  <c r="EE87" i="13"/>
  <c r="EF87" i="13" s="1"/>
  <c r="DS87" i="13"/>
  <c r="DO87" i="13"/>
  <c r="DE87" i="13"/>
  <c r="CT87" i="13"/>
  <c r="DF87" i="13" s="1"/>
  <c r="CB87" i="13"/>
  <c r="BR87" i="13"/>
  <c r="BD87" i="13"/>
  <c r="CC87" i="13" s="1"/>
  <c r="AL87" i="13"/>
  <c r="AM87" i="13" s="1"/>
  <c r="V87" i="13"/>
  <c r="JC86" i="13"/>
  <c r="JD86" i="13" s="1"/>
  <c r="II86" i="13"/>
  <c r="HR86" i="13"/>
  <c r="IJ86" i="13" s="1"/>
  <c r="GY86" i="13"/>
  <c r="GJ86" i="13"/>
  <c r="GB86" i="13"/>
  <c r="FU86" i="13"/>
  <c r="GZ86" i="13" s="1"/>
  <c r="FM86" i="13"/>
  <c r="FE86" i="13"/>
  <c r="FD86" i="13"/>
  <c r="EN86" i="13"/>
  <c r="EE86" i="13"/>
  <c r="DS86" i="13"/>
  <c r="EF86" i="13" s="1"/>
  <c r="DO86" i="13"/>
  <c r="DE86" i="13"/>
  <c r="CT86" i="13"/>
  <c r="DF86" i="13" s="1"/>
  <c r="CB86" i="13"/>
  <c r="BR86" i="13"/>
  <c r="BD86" i="13"/>
  <c r="CC86" i="13" s="1"/>
  <c r="AL86" i="13"/>
  <c r="V86" i="13"/>
  <c r="AM86" i="13" s="1"/>
  <c r="JC85" i="13"/>
  <c r="JD85" i="13" s="1"/>
  <c r="II85" i="13"/>
  <c r="HR85" i="13"/>
  <c r="IJ85" i="13" s="1"/>
  <c r="GY85" i="13"/>
  <c r="GJ85" i="13"/>
  <c r="GB85" i="13"/>
  <c r="GZ85" i="13" s="1"/>
  <c r="FU85" i="13"/>
  <c r="FM85" i="13"/>
  <c r="FD85" i="13"/>
  <c r="EN85" i="13"/>
  <c r="FE85" i="13" s="1"/>
  <c r="EE85" i="13"/>
  <c r="DS85" i="13"/>
  <c r="EF85" i="13" s="1"/>
  <c r="DO85" i="13"/>
  <c r="DE85" i="13"/>
  <c r="CT85" i="13"/>
  <c r="DF85" i="13" s="1"/>
  <c r="CB85" i="13"/>
  <c r="BR85" i="13"/>
  <c r="BD85" i="13"/>
  <c r="CC85" i="13" s="1"/>
  <c r="AL85" i="13"/>
  <c r="AM85" i="13" s="1"/>
  <c r="V85" i="13"/>
  <c r="JC84" i="13"/>
  <c r="JD84" i="13" s="1"/>
  <c r="II84" i="13"/>
  <c r="HR84" i="13"/>
  <c r="IJ84" i="13" s="1"/>
  <c r="GY84" i="13"/>
  <c r="GJ84" i="13"/>
  <c r="GB84" i="13"/>
  <c r="FU84" i="13"/>
  <c r="GZ84" i="13" s="1"/>
  <c r="FM84" i="13"/>
  <c r="FE84" i="13"/>
  <c r="FD84" i="13"/>
  <c r="EN84" i="13"/>
  <c r="EF84" i="13"/>
  <c r="EE84" i="13"/>
  <c r="DS84" i="13"/>
  <c r="DO84" i="13"/>
  <c r="DE84" i="13"/>
  <c r="CT84" i="13"/>
  <c r="DF84" i="13" s="1"/>
  <c r="CB84" i="13"/>
  <c r="CC84" i="13" s="1"/>
  <c r="BR84" i="13"/>
  <c r="BD84" i="13"/>
  <c r="AL84" i="13"/>
  <c r="V84" i="13"/>
  <c r="AM84" i="13" s="1"/>
  <c r="JD83" i="13"/>
  <c r="JC83" i="13"/>
  <c r="II83" i="13"/>
  <c r="HR83" i="13"/>
  <c r="IJ83" i="13" s="1"/>
  <c r="GY83" i="13"/>
  <c r="GJ83" i="13"/>
  <c r="GB83" i="13"/>
  <c r="GZ83" i="13" s="1"/>
  <c r="FU83" i="13"/>
  <c r="FM83" i="13"/>
  <c r="FD83" i="13"/>
  <c r="FE83" i="13" s="1"/>
  <c r="EN83" i="13"/>
  <c r="EE83" i="13"/>
  <c r="DS83" i="13"/>
  <c r="EF83" i="13" s="1"/>
  <c r="DO83" i="13"/>
  <c r="DE83" i="13"/>
  <c r="CT83" i="13"/>
  <c r="DF83" i="13" s="1"/>
  <c r="CB83" i="13"/>
  <c r="CC83" i="13" s="1"/>
  <c r="BR83" i="13"/>
  <c r="BD83" i="13"/>
  <c r="AL83" i="13"/>
  <c r="V83" i="13"/>
  <c r="AM83" i="13" s="1"/>
  <c r="JC82" i="13"/>
  <c r="JD82" i="13" s="1"/>
  <c r="II82" i="13"/>
  <c r="HR82" i="13"/>
  <c r="IJ82" i="13" s="1"/>
  <c r="GY82" i="13"/>
  <c r="GJ82" i="13"/>
  <c r="GB82" i="13"/>
  <c r="GZ82" i="13" s="1"/>
  <c r="FU82" i="13"/>
  <c r="FM82" i="13"/>
  <c r="FD82" i="13"/>
  <c r="EN82" i="13"/>
  <c r="FE82" i="13" s="1"/>
  <c r="EE82" i="13"/>
  <c r="DS82" i="13"/>
  <c r="EF82" i="13" s="1"/>
  <c r="DO82" i="13"/>
  <c r="DE82" i="13"/>
  <c r="CT82" i="13"/>
  <c r="DF82" i="13" s="1"/>
  <c r="CB82" i="13"/>
  <c r="BR82" i="13"/>
  <c r="BD82" i="13"/>
  <c r="CC82" i="13" s="1"/>
  <c r="AM82" i="13"/>
  <c r="AL82" i="13"/>
  <c r="V82" i="13"/>
  <c r="JC81" i="13"/>
  <c r="JD81" i="13" s="1"/>
  <c r="II81" i="13"/>
  <c r="HR81" i="13"/>
  <c r="IJ81" i="13" s="1"/>
  <c r="GY81" i="13"/>
  <c r="GJ81" i="13"/>
  <c r="GB81" i="13"/>
  <c r="FU81" i="13"/>
  <c r="GZ81" i="13" s="1"/>
  <c r="FM81" i="13"/>
  <c r="FD81" i="13"/>
  <c r="EN81" i="13"/>
  <c r="FE81" i="13" s="1"/>
  <c r="EE81" i="13"/>
  <c r="DS81" i="13"/>
  <c r="EF81" i="13" s="1"/>
  <c r="DO81" i="13"/>
  <c r="DE81" i="13"/>
  <c r="CT81" i="13"/>
  <c r="DF81" i="13" s="1"/>
  <c r="CB81" i="13"/>
  <c r="BR81" i="13"/>
  <c r="BD81" i="13"/>
  <c r="CC81" i="13" s="1"/>
  <c r="AL81" i="13"/>
  <c r="V81" i="13"/>
  <c r="AM81" i="13" s="1"/>
  <c r="JD80" i="13"/>
  <c r="JC80" i="13"/>
  <c r="II80" i="13"/>
  <c r="HR80" i="13"/>
  <c r="IJ80" i="13" s="1"/>
  <c r="GZ80" i="13"/>
  <c r="GY80" i="13"/>
  <c r="GJ80" i="13"/>
  <c r="GB80" i="13"/>
  <c r="FU80" i="13"/>
  <c r="FM80" i="13"/>
  <c r="FD80" i="13"/>
  <c r="FE80" i="13" s="1"/>
  <c r="EN80" i="13"/>
  <c r="EE80" i="13"/>
  <c r="DS80" i="13"/>
  <c r="EF80" i="13" s="1"/>
  <c r="DO80" i="13"/>
  <c r="DF80" i="13"/>
  <c r="DE80" i="13"/>
  <c r="CT80" i="13"/>
  <c r="CB80" i="13"/>
  <c r="BR80" i="13"/>
  <c r="BD80" i="13"/>
  <c r="CC80" i="13" s="1"/>
  <c r="AL80" i="13"/>
  <c r="V80" i="13"/>
  <c r="AM80" i="13" s="1"/>
  <c r="JC79" i="13"/>
  <c r="JD79" i="13" s="1"/>
  <c r="II79" i="13"/>
  <c r="HR79" i="13"/>
  <c r="IJ79" i="13" s="1"/>
  <c r="GY79" i="13"/>
  <c r="GJ79" i="13"/>
  <c r="GB79" i="13"/>
  <c r="GZ79" i="13" s="1"/>
  <c r="FU79" i="13"/>
  <c r="FM79" i="13"/>
  <c r="FD79" i="13"/>
  <c r="EN79" i="13"/>
  <c r="FE79" i="13" s="1"/>
  <c r="EE79" i="13"/>
  <c r="EF79" i="13" s="1"/>
  <c r="DS79" i="13"/>
  <c r="DO79" i="13"/>
  <c r="DE79" i="13"/>
  <c r="CT79" i="13"/>
  <c r="DF79" i="13" s="1"/>
  <c r="CB79" i="13"/>
  <c r="BR79" i="13"/>
  <c r="BD79" i="13"/>
  <c r="CC79" i="13" s="1"/>
  <c r="AL79" i="13"/>
  <c r="V79" i="13"/>
  <c r="AM79" i="13" s="1"/>
  <c r="JC78" i="13"/>
  <c r="JD78" i="13" s="1"/>
  <c r="IJ78" i="13"/>
  <c r="II78" i="13"/>
  <c r="HR78" i="13"/>
  <c r="GY78" i="13"/>
  <c r="GJ78" i="13"/>
  <c r="GB78" i="13"/>
  <c r="FU78" i="13"/>
  <c r="GZ78" i="13" s="1"/>
  <c r="FM78" i="13"/>
  <c r="FD78" i="13"/>
  <c r="EN78" i="13"/>
  <c r="FE78" i="13" s="1"/>
  <c r="EE78" i="13"/>
  <c r="EF78" i="13" s="1"/>
  <c r="DS78" i="13"/>
  <c r="DO78" i="13"/>
  <c r="DE78" i="13"/>
  <c r="CT78" i="13"/>
  <c r="DF78" i="13" s="1"/>
  <c r="CB78" i="13"/>
  <c r="BR78" i="13"/>
  <c r="BD78" i="13"/>
  <c r="CC78" i="13" s="1"/>
  <c r="AL78" i="13"/>
  <c r="V78" i="13"/>
  <c r="AM78" i="13" s="1"/>
  <c r="JD77" i="13"/>
  <c r="JC77" i="13"/>
  <c r="II77" i="13"/>
  <c r="HR77" i="13"/>
  <c r="IJ77" i="13" s="1"/>
  <c r="GY77" i="13"/>
  <c r="GJ77" i="13"/>
  <c r="GB77" i="13"/>
  <c r="FU77" i="13"/>
  <c r="GZ77" i="13" s="1"/>
  <c r="FM77" i="13"/>
  <c r="FD77" i="13"/>
  <c r="FE77" i="13" s="1"/>
  <c r="EN77" i="13"/>
  <c r="EE77" i="13"/>
  <c r="DS77" i="13"/>
  <c r="EF77" i="13" s="1"/>
  <c r="DO77" i="13"/>
  <c r="DE77" i="13"/>
  <c r="CT77" i="13"/>
  <c r="DF77" i="13" s="1"/>
  <c r="CB77" i="13"/>
  <c r="BR77" i="13"/>
  <c r="BD77" i="13"/>
  <c r="CC77" i="13" s="1"/>
  <c r="AL77" i="13"/>
  <c r="V77" i="13"/>
  <c r="AM77" i="13" s="1"/>
  <c r="JC76" i="13"/>
  <c r="JD76" i="13" s="1"/>
  <c r="II76" i="13"/>
  <c r="HR76" i="13"/>
  <c r="IJ76" i="13" s="1"/>
  <c r="GY76" i="13"/>
  <c r="GJ76" i="13"/>
  <c r="GB76" i="13"/>
  <c r="GZ76" i="13" s="1"/>
  <c r="FU76" i="13"/>
  <c r="FM76" i="13"/>
  <c r="FD76" i="13"/>
  <c r="EN76" i="13"/>
  <c r="FE76" i="13" s="1"/>
  <c r="EE76" i="13"/>
  <c r="DS76" i="13"/>
  <c r="EF76" i="13" s="1"/>
  <c r="DO76" i="13"/>
  <c r="DE76" i="13"/>
  <c r="CT76" i="13"/>
  <c r="DF76" i="13" s="1"/>
  <c r="CB76" i="13"/>
  <c r="BR76" i="13"/>
  <c r="BD76" i="13"/>
  <c r="CC76" i="13" s="1"/>
  <c r="AL76" i="13"/>
  <c r="AM76" i="13" s="1"/>
  <c r="V76" i="13"/>
  <c r="JC75" i="13"/>
  <c r="JD75" i="13" s="1"/>
  <c r="II75" i="13"/>
  <c r="HR75" i="13"/>
  <c r="IJ75" i="13" s="1"/>
  <c r="GY75" i="13"/>
  <c r="GJ75" i="13"/>
  <c r="GB75" i="13"/>
  <c r="FU75" i="13"/>
  <c r="GZ75" i="13" s="1"/>
  <c r="FM75" i="13"/>
  <c r="FE75" i="13"/>
  <c r="FD75" i="13"/>
  <c r="EN75" i="13"/>
  <c r="EF75" i="13"/>
  <c r="EE75" i="13"/>
  <c r="DS75" i="13"/>
  <c r="DO75" i="13"/>
  <c r="DE75" i="13"/>
  <c r="CT75" i="13"/>
  <c r="DF75" i="13" s="1"/>
  <c r="CB75" i="13"/>
  <c r="CC75" i="13" s="1"/>
  <c r="BR75" i="13"/>
  <c r="BD75" i="13"/>
  <c r="AL75" i="13"/>
  <c r="V75" i="13"/>
  <c r="AM75" i="13" s="1"/>
  <c r="JD74" i="13"/>
  <c r="JC74" i="13"/>
  <c r="II74" i="13"/>
  <c r="HR74" i="13"/>
  <c r="IJ74" i="13" s="1"/>
  <c r="GY74" i="13"/>
  <c r="GJ74" i="13"/>
  <c r="GB74" i="13"/>
  <c r="GZ74" i="13" s="1"/>
  <c r="FU74" i="13"/>
  <c r="FM74" i="13"/>
  <c r="FD74" i="13"/>
  <c r="FE74" i="13" s="1"/>
  <c r="EN74" i="13"/>
  <c r="EE74" i="13"/>
  <c r="DS74" i="13"/>
  <c r="EF74" i="13" s="1"/>
  <c r="DO74" i="13"/>
  <c r="DE74" i="13"/>
  <c r="CT74" i="13"/>
  <c r="DF74" i="13" s="1"/>
  <c r="CB74" i="13"/>
  <c r="CC74" i="13" s="1"/>
  <c r="BR74" i="13"/>
  <c r="BD74" i="13"/>
  <c r="AL74" i="13"/>
  <c r="V74" i="13"/>
  <c r="AM74" i="13" s="1"/>
  <c r="JC73" i="13"/>
  <c r="JD73" i="13" s="1"/>
  <c r="II73" i="13"/>
  <c r="HR73" i="13"/>
  <c r="IJ73" i="13" s="1"/>
  <c r="GY73" i="13"/>
  <c r="GJ73" i="13"/>
  <c r="GB73" i="13"/>
  <c r="GZ73" i="13" s="1"/>
  <c r="FU73" i="13"/>
  <c r="FM73" i="13"/>
  <c r="FD73" i="13"/>
  <c r="EN73" i="13"/>
  <c r="FE73" i="13" s="1"/>
  <c r="EE73" i="13"/>
  <c r="DS73" i="13"/>
  <c r="EF73" i="13" s="1"/>
  <c r="DO73" i="13"/>
  <c r="DE73" i="13"/>
  <c r="CT73" i="13"/>
  <c r="DF73" i="13" s="1"/>
  <c r="CB73" i="13"/>
  <c r="BR73" i="13"/>
  <c r="BD73" i="13"/>
  <c r="CC73" i="13" s="1"/>
  <c r="AM73" i="13"/>
  <c r="AL73" i="13"/>
  <c r="V73" i="13"/>
  <c r="JC72" i="13"/>
  <c r="JD72" i="13" s="1"/>
  <c r="II72" i="13"/>
  <c r="HR72" i="13"/>
  <c r="IJ72" i="13" s="1"/>
  <c r="GY72" i="13"/>
  <c r="GJ72" i="13"/>
  <c r="GB72" i="13"/>
  <c r="FU72" i="13"/>
  <c r="GZ72" i="13" s="1"/>
  <c r="FM72" i="13"/>
  <c r="FD72" i="13"/>
  <c r="EN72" i="13"/>
  <c r="FE72" i="13" s="1"/>
  <c r="EE72" i="13"/>
  <c r="DS72" i="13"/>
  <c r="EF72" i="13" s="1"/>
  <c r="DO72" i="13"/>
  <c r="DE72" i="13"/>
  <c r="CT72" i="13"/>
  <c r="DF72" i="13" s="1"/>
  <c r="CB72" i="13"/>
  <c r="BR72" i="13"/>
  <c r="BD72" i="13"/>
  <c r="CC72" i="13" s="1"/>
  <c r="AL72" i="13"/>
  <c r="V72" i="13"/>
  <c r="AM72" i="13" s="1"/>
  <c r="JD71" i="13"/>
  <c r="JC71" i="13"/>
  <c r="II71" i="13"/>
  <c r="HR71" i="13"/>
  <c r="IJ71" i="13" s="1"/>
  <c r="GZ71" i="13"/>
  <c r="GY71" i="13"/>
  <c r="GJ71" i="13"/>
  <c r="GB71" i="13"/>
  <c r="FU71" i="13"/>
  <c r="FM71" i="13"/>
  <c r="FD71" i="13"/>
  <c r="FE71" i="13" s="1"/>
  <c r="EN71" i="13"/>
  <c r="EE71" i="13"/>
  <c r="DS71" i="13"/>
  <c r="EF71" i="13" s="1"/>
  <c r="DO71" i="13"/>
  <c r="DF71" i="13"/>
  <c r="DE71" i="13"/>
  <c r="CT71" i="13"/>
  <c r="CB71" i="13"/>
  <c r="BR71" i="13"/>
  <c r="BD71" i="13"/>
  <c r="CC71" i="13" s="1"/>
  <c r="AL71" i="13"/>
  <c r="V71" i="13"/>
  <c r="AM71" i="13" s="1"/>
  <c r="JC70" i="13"/>
  <c r="JD70" i="13" s="1"/>
  <c r="II70" i="13"/>
  <c r="HR70" i="13"/>
  <c r="IJ70" i="13" s="1"/>
  <c r="GY70" i="13"/>
  <c r="GJ70" i="13"/>
  <c r="GB70" i="13"/>
  <c r="GZ70" i="13" s="1"/>
  <c r="FU70" i="13"/>
  <c r="FM70" i="13"/>
  <c r="FD70" i="13"/>
  <c r="EN70" i="13"/>
  <c r="FE70" i="13" s="1"/>
  <c r="EE70" i="13"/>
  <c r="EF70" i="13" s="1"/>
  <c r="DS70" i="13"/>
  <c r="DO70" i="13"/>
  <c r="DE70" i="13"/>
  <c r="CT70" i="13"/>
  <c r="DF70" i="13" s="1"/>
  <c r="CB70" i="13"/>
  <c r="BR70" i="13"/>
  <c r="BD70" i="13"/>
  <c r="CC70" i="13" s="1"/>
  <c r="AL70" i="13"/>
  <c r="V70" i="13"/>
  <c r="AM70" i="13" s="1"/>
  <c r="JC69" i="13"/>
  <c r="JD69" i="13" s="1"/>
  <c r="IJ69" i="13"/>
  <c r="II69" i="13"/>
  <c r="HR69" i="13"/>
  <c r="GY69" i="13"/>
  <c r="GJ69" i="13"/>
  <c r="GB69" i="13"/>
  <c r="FU69" i="13"/>
  <c r="GZ69" i="13" s="1"/>
  <c r="FM69" i="13"/>
  <c r="FD69" i="13"/>
  <c r="EN69" i="13"/>
  <c r="FE69" i="13" s="1"/>
  <c r="EE69" i="13"/>
  <c r="EF69" i="13" s="1"/>
  <c r="DS69" i="13"/>
  <c r="DO69" i="13"/>
  <c r="DE69" i="13"/>
  <c r="CT69" i="13"/>
  <c r="DF69" i="13" s="1"/>
  <c r="CB69" i="13"/>
  <c r="BR69" i="13"/>
  <c r="BD69" i="13"/>
  <c r="CC69" i="13" s="1"/>
  <c r="AL69" i="13"/>
  <c r="V69" i="13"/>
  <c r="AM69" i="13" s="1"/>
  <c r="JD68" i="13"/>
  <c r="JC68" i="13"/>
  <c r="II68" i="13"/>
  <c r="HR68" i="13"/>
  <c r="IJ68" i="13" s="1"/>
  <c r="HC68" i="13"/>
  <c r="HC231" i="13" s="1"/>
  <c r="GY68" i="13"/>
  <c r="GJ68" i="13"/>
  <c r="GB68" i="13"/>
  <c r="FU68" i="13"/>
  <c r="GZ68" i="13" s="1"/>
  <c r="FM68" i="13"/>
  <c r="FE68" i="13"/>
  <c r="FD68" i="13"/>
  <c r="EE68" i="13"/>
  <c r="DS68" i="13"/>
  <c r="EF68" i="13" s="1"/>
  <c r="DO68" i="13"/>
  <c r="DE68" i="13"/>
  <c r="CT68" i="13"/>
  <c r="DF68" i="13" s="1"/>
  <c r="CB68" i="13"/>
  <c r="BR68" i="13"/>
  <c r="BD68" i="13"/>
  <c r="CC68" i="13" s="1"/>
  <c r="AL68" i="13"/>
  <c r="V68" i="13"/>
  <c r="AM68" i="13" s="1"/>
  <c r="JC67" i="13"/>
  <c r="JD67" i="13" s="1"/>
  <c r="II67" i="13"/>
  <c r="HR67" i="13"/>
  <c r="IJ67" i="13" s="1"/>
  <c r="GY67" i="13"/>
  <c r="GJ67" i="13"/>
  <c r="GB67" i="13"/>
  <c r="GZ67" i="13" s="1"/>
  <c r="FU67" i="13"/>
  <c r="FM67" i="13"/>
  <c r="FD67" i="13"/>
  <c r="EN67" i="13"/>
  <c r="FE67" i="13" s="1"/>
  <c r="EE67" i="13"/>
  <c r="DS67" i="13"/>
  <c r="EF67" i="13" s="1"/>
  <c r="DO67" i="13"/>
  <c r="DE67" i="13"/>
  <c r="CT67" i="13"/>
  <c r="DF67" i="13" s="1"/>
  <c r="CB67" i="13"/>
  <c r="BR67" i="13"/>
  <c r="BD67" i="13"/>
  <c r="CC67" i="13" s="1"/>
  <c r="AL67" i="13"/>
  <c r="AM67" i="13" s="1"/>
  <c r="V67" i="13"/>
  <c r="JC66" i="13"/>
  <c r="JD66" i="13" s="1"/>
  <c r="II66" i="13"/>
  <c r="HR66" i="13"/>
  <c r="IJ66" i="13" s="1"/>
  <c r="GY66" i="13"/>
  <c r="GJ66" i="13"/>
  <c r="GB66" i="13"/>
  <c r="FU66" i="13"/>
  <c r="GZ66" i="13" s="1"/>
  <c r="FM66" i="13"/>
  <c r="FE66" i="13"/>
  <c r="FD66" i="13"/>
  <c r="EN66" i="13"/>
  <c r="EF66" i="13"/>
  <c r="EE66" i="13"/>
  <c r="DS66" i="13"/>
  <c r="DO66" i="13"/>
  <c r="DE66" i="13"/>
  <c r="CT66" i="13"/>
  <c r="DF66" i="13" s="1"/>
  <c r="CB66" i="13"/>
  <c r="CC66" i="13" s="1"/>
  <c r="BR66" i="13"/>
  <c r="BD66" i="13"/>
  <c r="AL66" i="13"/>
  <c r="V66" i="13"/>
  <c r="AM66" i="13" s="1"/>
  <c r="JD65" i="13"/>
  <c r="JC65" i="13"/>
  <c r="II65" i="13"/>
  <c r="HR65" i="13"/>
  <c r="IJ65" i="13" s="1"/>
  <c r="GY65" i="13"/>
  <c r="GJ65" i="13"/>
  <c r="GB65" i="13"/>
  <c r="GZ65" i="13" s="1"/>
  <c r="FU65" i="13"/>
  <c r="FM65" i="13"/>
  <c r="FD65" i="13"/>
  <c r="FE65" i="13" s="1"/>
  <c r="EN65" i="13"/>
  <c r="EE65" i="13"/>
  <c r="DS65" i="13"/>
  <c r="EF65" i="13" s="1"/>
  <c r="DO65" i="13"/>
  <c r="DE65" i="13"/>
  <c r="CT65" i="13"/>
  <c r="DF65" i="13" s="1"/>
  <c r="CB65" i="13"/>
  <c r="CC65" i="13" s="1"/>
  <c r="BR65" i="13"/>
  <c r="BD65" i="13"/>
  <c r="AL65" i="13"/>
  <c r="V65" i="13"/>
  <c r="AM65" i="13" s="1"/>
  <c r="JC64" i="13"/>
  <c r="JD64" i="13" s="1"/>
  <c r="II64" i="13"/>
  <c r="HR64" i="13"/>
  <c r="IJ64" i="13" s="1"/>
  <c r="GY64" i="13"/>
  <c r="GJ64" i="13"/>
  <c r="GB64" i="13"/>
  <c r="GZ64" i="13" s="1"/>
  <c r="FU64" i="13"/>
  <c r="FM64" i="13"/>
  <c r="FD64" i="13"/>
  <c r="EN64" i="13"/>
  <c r="FE64" i="13" s="1"/>
  <c r="EE64" i="13"/>
  <c r="DS64" i="13"/>
  <c r="EF64" i="13" s="1"/>
  <c r="DO64" i="13"/>
  <c r="DE64" i="13"/>
  <c r="CT64" i="13"/>
  <c r="DF64" i="13" s="1"/>
  <c r="CB64" i="13"/>
  <c r="BR64" i="13"/>
  <c r="BD64" i="13"/>
  <c r="CC64" i="13" s="1"/>
  <c r="AM64" i="13"/>
  <c r="AL64" i="13"/>
  <c r="V64" i="13"/>
  <c r="JC63" i="13"/>
  <c r="JD63" i="13" s="1"/>
  <c r="II63" i="13"/>
  <c r="HR63" i="13"/>
  <c r="IJ63" i="13" s="1"/>
  <c r="GY63" i="13"/>
  <c r="GJ63" i="13"/>
  <c r="GB63" i="13"/>
  <c r="FU63" i="13"/>
  <c r="GZ63" i="13" s="1"/>
  <c r="FM63" i="13"/>
  <c r="FD63" i="13"/>
  <c r="EN63" i="13"/>
  <c r="FE63" i="13" s="1"/>
  <c r="EE63" i="13"/>
  <c r="DS63" i="13"/>
  <c r="EF63" i="13" s="1"/>
  <c r="DO63" i="13"/>
  <c r="DE63" i="13"/>
  <c r="CT63" i="13"/>
  <c r="DF63" i="13" s="1"/>
  <c r="CB63" i="13"/>
  <c r="BR63" i="13"/>
  <c r="BD63" i="13"/>
  <c r="CC63" i="13" s="1"/>
  <c r="AL63" i="13"/>
  <c r="V63" i="13"/>
  <c r="AM63" i="13" s="1"/>
  <c r="JD62" i="13"/>
  <c r="JC62" i="13"/>
  <c r="II62" i="13"/>
  <c r="HR62" i="13"/>
  <c r="IJ62" i="13" s="1"/>
  <c r="GZ62" i="13"/>
  <c r="GY62" i="13"/>
  <c r="GJ62" i="13"/>
  <c r="GB62" i="13"/>
  <c r="FU62" i="13"/>
  <c r="FM62" i="13"/>
  <c r="FD62" i="13"/>
  <c r="FE62" i="13" s="1"/>
  <c r="EN62" i="13"/>
  <c r="EE62" i="13"/>
  <c r="DS62" i="13"/>
  <c r="EF62" i="13" s="1"/>
  <c r="DO62" i="13"/>
  <c r="DF62" i="13"/>
  <c r="DE62" i="13"/>
  <c r="CT62" i="13"/>
  <c r="CB62" i="13"/>
  <c r="BR62" i="13"/>
  <c r="BD62" i="13"/>
  <c r="CC62" i="13" s="1"/>
  <c r="AL62" i="13"/>
  <c r="V62" i="13"/>
  <c r="AM62" i="13" s="1"/>
  <c r="JC61" i="13"/>
  <c r="JD61" i="13" s="1"/>
  <c r="II61" i="13"/>
  <c r="HR61" i="13"/>
  <c r="IJ61" i="13" s="1"/>
  <c r="GY61" i="13"/>
  <c r="GJ61" i="13"/>
  <c r="GB61" i="13"/>
  <c r="GZ61" i="13" s="1"/>
  <c r="FU61" i="13"/>
  <c r="FM61" i="13"/>
  <c r="FD61" i="13"/>
  <c r="EN61" i="13"/>
  <c r="FE61" i="13" s="1"/>
  <c r="EE61" i="13"/>
  <c r="EF61" i="13" s="1"/>
  <c r="DS61" i="13"/>
  <c r="DO61" i="13"/>
  <c r="DE61" i="13"/>
  <c r="CT61" i="13"/>
  <c r="DF61" i="13" s="1"/>
  <c r="CB61" i="13"/>
  <c r="BR61" i="13"/>
  <c r="BD61" i="13"/>
  <c r="CC61" i="13" s="1"/>
  <c r="AL61" i="13"/>
  <c r="V61" i="13"/>
  <c r="AM61" i="13" s="1"/>
  <c r="JC60" i="13"/>
  <c r="JD60" i="13" s="1"/>
  <c r="IJ60" i="13"/>
  <c r="II60" i="13"/>
  <c r="HR60" i="13"/>
  <c r="GY60" i="13"/>
  <c r="GJ60" i="13"/>
  <c r="GB60" i="13"/>
  <c r="FU60" i="13"/>
  <c r="GZ60" i="13" s="1"/>
  <c r="FM60" i="13"/>
  <c r="FD60" i="13"/>
  <c r="EN60" i="13"/>
  <c r="FE60" i="13" s="1"/>
  <c r="EE60" i="13"/>
  <c r="EF60" i="13" s="1"/>
  <c r="DS60" i="13"/>
  <c r="DO60" i="13"/>
  <c r="DE60" i="13"/>
  <c r="CT60" i="13"/>
  <c r="DF60" i="13" s="1"/>
  <c r="CB60" i="13"/>
  <c r="BE60" i="13"/>
  <c r="BD60" i="13"/>
  <c r="AL60" i="13"/>
  <c r="V60" i="13"/>
  <c r="AM60" i="13" s="1"/>
  <c r="JC59" i="13"/>
  <c r="JD59" i="13" s="1"/>
  <c r="II59" i="13"/>
  <c r="HR59" i="13"/>
  <c r="IJ59" i="13" s="1"/>
  <c r="GY59" i="13"/>
  <c r="GJ59" i="13"/>
  <c r="GB59" i="13"/>
  <c r="FU59" i="13"/>
  <c r="GZ59" i="13" s="1"/>
  <c r="FM59" i="13"/>
  <c r="FE59" i="13"/>
  <c r="FD59" i="13"/>
  <c r="EN59" i="13"/>
  <c r="EE59" i="13"/>
  <c r="DS59" i="13"/>
  <c r="EF59" i="13" s="1"/>
  <c r="DO59" i="13"/>
  <c r="DE59" i="13"/>
  <c r="CT59" i="13"/>
  <c r="DF59" i="13" s="1"/>
  <c r="CB59" i="13"/>
  <c r="BR59" i="13"/>
  <c r="CC59" i="13" s="1"/>
  <c r="BD59" i="13"/>
  <c r="AL59" i="13"/>
  <c r="V59" i="13"/>
  <c r="AM59" i="13" s="1"/>
  <c r="JC58" i="13"/>
  <c r="JD58" i="13" s="1"/>
  <c r="IJ58" i="13"/>
  <c r="II58" i="13"/>
  <c r="HR58" i="13"/>
  <c r="GY58" i="13"/>
  <c r="GZ58" i="13" s="1"/>
  <c r="GJ58" i="13"/>
  <c r="GB58" i="13"/>
  <c r="FU58" i="13"/>
  <c r="FM58" i="13"/>
  <c r="FE58" i="13"/>
  <c r="FD58" i="13"/>
  <c r="EN58" i="13"/>
  <c r="EF58" i="13"/>
  <c r="EE58" i="13"/>
  <c r="DS58" i="13"/>
  <c r="DO58" i="13"/>
  <c r="DE58" i="13"/>
  <c r="DF58" i="13" s="1"/>
  <c r="CT58" i="13"/>
  <c r="CB58" i="13"/>
  <c r="BR58" i="13"/>
  <c r="BD58" i="13"/>
  <c r="CC58" i="13" s="1"/>
  <c r="AL58" i="13"/>
  <c r="V58" i="13"/>
  <c r="AM58" i="13" s="1"/>
  <c r="JC57" i="13"/>
  <c r="JD57" i="13" s="1"/>
  <c r="II57" i="13"/>
  <c r="IJ57" i="13" s="1"/>
  <c r="HR57" i="13"/>
  <c r="GY57" i="13"/>
  <c r="GJ57" i="13"/>
  <c r="GB57" i="13"/>
  <c r="FU57" i="13"/>
  <c r="FM57" i="13"/>
  <c r="FD57" i="13"/>
  <c r="EN57" i="13"/>
  <c r="FE57" i="13" s="1"/>
  <c r="EF57" i="13"/>
  <c r="EE57" i="13"/>
  <c r="DS57" i="13"/>
  <c r="DO57" i="13"/>
  <c r="DE57" i="13"/>
  <c r="CT57" i="13"/>
  <c r="DF57" i="13" s="1"/>
  <c r="CB57" i="13"/>
  <c r="CC57" i="13" s="1"/>
  <c r="BR57" i="13"/>
  <c r="BD57" i="13"/>
  <c r="AM57" i="13"/>
  <c r="AL57" i="13"/>
  <c r="V57" i="13"/>
  <c r="JC56" i="13"/>
  <c r="JD56" i="13" s="1"/>
  <c r="II56" i="13"/>
  <c r="HR56" i="13"/>
  <c r="IJ56" i="13" s="1"/>
  <c r="GY56" i="13"/>
  <c r="GJ56" i="13"/>
  <c r="GB56" i="13"/>
  <c r="GZ56" i="13" s="1"/>
  <c r="FU56" i="13"/>
  <c r="FM56" i="13"/>
  <c r="FE56" i="13"/>
  <c r="FD56" i="13"/>
  <c r="EN56" i="13"/>
  <c r="EE56" i="13"/>
  <c r="DS56" i="13"/>
  <c r="EF56" i="13" s="1"/>
  <c r="DO56" i="13"/>
  <c r="DE56" i="13"/>
  <c r="CT56" i="13"/>
  <c r="DF56" i="13" s="1"/>
  <c r="CC56" i="13"/>
  <c r="CB56" i="13"/>
  <c r="BR56" i="13"/>
  <c r="BD56" i="13"/>
  <c r="AL56" i="13"/>
  <c r="V56" i="13"/>
  <c r="AM56" i="13" s="1"/>
  <c r="JC55" i="13"/>
  <c r="JD55" i="13" s="1"/>
  <c r="II55" i="13"/>
  <c r="HR55" i="13"/>
  <c r="IJ55" i="13" s="1"/>
  <c r="GY55" i="13"/>
  <c r="GZ55" i="13" s="1"/>
  <c r="GJ55" i="13"/>
  <c r="GB55" i="13"/>
  <c r="FU55" i="13"/>
  <c r="FM55" i="13"/>
  <c r="FD55" i="13"/>
  <c r="EN55" i="13"/>
  <c r="FE55" i="13" s="1"/>
  <c r="EE55" i="13"/>
  <c r="DS55" i="13"/>
  <c r="EF55" i="13" s="1"/>
  <c r="DO55" i="13"/>
  <c r="DF55" i="13"/>
  <c r="DE55" i="13"/>
  <c r="CT55" i="13"/>
  <c r="CB55" i="13"/>
  <c r="BR55" i="13"/>
  <c r="BD55" i="13"/>
  <c r="CC55" i="13" s="1"/>
  <c r="AL55" i="13"/>
  <c r="V55" i="13"/>
  <c r="AM55" i="13" s="1"/>
  <c r="JC54" i="13"/>
  <c r="JD54" i="13" s="1"/>
  <c r="II54" i="13"/>
  <c r="IJ54" i="13" s="1"/>
  <c r="HR54" i="13"/>
  <c r="GY54" i="13"/>
  <c r="GJ54" i="13"/>
  <c r="GB54" i="13"/>
  <c r="FU54" i="13"/>
  <c r="GZ54" i="13" s="1"/>
  <c r="FM54" i="13"/>
  <c r="FD54" i="13"/>
  <c r="EN54" i="13"/>
  <c r="FE54" i="13" s="1"/>
  <c r="EE54" i="13"/>
  <c r="EF54" i="13" s="1"/>
  <c r="DS54" i="13"/>
  <c r="DO54" i="13"/>
  <c r="DE54" i="13"/>
  <c r="CT54" i="13"/>
  <c r="DF54" i="13" s="1"/>
  <c r="CB54" i="13"/>
  <c r="BR54" i="13"/>
  <c r="BD54" i="13"/>
  <c r="CC54" i="13" s="1"/>
  <c r="AL54" i="13"/>
  <c r="V54" i="13"/>
  <c r="AM54" i="13" s="1"/>
  <c r="JC53" i="13"/>
  <c r="JD53" i="13" s="1"/>
  <c r="II53" i="13"/>
  <c r="HR53" i="13"/>
  <c r="GY53" i="13"/>
  <c r="GJ53" i="13"/>
  <c r="GB53" i="13"/>
  <c r="FU53" i="13"/>
  <c r="GZ53" i="13" s="1"/>
  <c r="FM53" i="13"/>
  <c r="FE53" i="13"/>
  <c r="FD53" i="13"/>
  <c r="EN53" i="13"/>
  <c r="EE53" i="13"/>
  <c r="DS53" i="13"/>
  <c r="EF53" i="13" s="1"/>
  <c r="DO53" i="13"/>
  <c r="DE53" i="13"/>
  <c r="CT53" i="13"/>
  <c r="DF53" i="13" s="1"/>
  <c r="CB53" i="13"/>
  <c r="BR53" i="13"/>
  <c r="CC53" i="13" s="1"/>
  <c r="BD53" i="13"/>
  <c r="AL53" i="13"/>
  <c r="V53" i="13"/>
  <c r="AM53" i="13" s="1"/>
  <c r="JC52" i="13"/>
  <c r="JD52" i="13" s="1"/>
  <c r="II52" i="13"/>
  <c r="HR52" i="13"/>
  <c r="IJ52" i="13" s="1"/>
  <c r="GY52" i="13"/>
  <c r="GZ52" i="13" s="1"/>
  <c r="GJ52" i="13"/>
  <c r="GB52" i="13"/>
  <c r="FU52" i="13"/>
  <c r="FM52" i="13"/>
  <c r="FE52" i="13"/>
  <c r="FD52" i="13"/>
  <c r="EN52" i="13"/>
  <c r="EE52" i="13"/>
  <c r="DS52" i="13"/>
  <c r="EF52" i="13" s="1"/>
  <c r="DO52" i="13"/>
  <c r="DE52" i="13"/>
  <c r="DF52" i="13" s="1"/>
  <c r="CT52" i="13"/>
  <c r="CB52" i="13"/>
  <c r="BR52" i="13"/>
  <c r="BD52" i="13"/>
  <c r="CC52" i="13" s="1"/>
  <c r="AL52" i="13"/>
  <c r="AM52" i="13" s="1"/>
  <c r="V52" i="13"/>
  <c r="JC51" i="13"/>
  <c r="JD51" i="13" s="1"/>
  <c r="II51" i="13"/>
  <c r="IJ51" i="13" s="1"/>
  <c r="HR51" i="13"/>
  <c r="GY51" i="13"/>
  <c r="GJ51" i="13"/>
  <c r="GB51" i="13"/>
  <c r="FU51" i="13"/>
  <c r="GZ51" i="13" s="1"/>
  <c r="FM51" i="13"/>
  <c r="FE51" i="13"/>
  <c r="FD51" i="13"/>
  <c r="EN51" i="13"/>
  <c r="EF51" i="13"/>
  <c r="EE51" i="13"/>
  <c r="DS51" i="13"/>
  <c r="DO51" i="13"/>
  <c r="DE51" i="13"/>
  <c r="CT51" i="13"/>
  <c r="DF51" i="13" s="1"/>
  <c r="CB51" i="13"/>
  <c r="BR51" i="13"/>
  <c r="BD51" i="13"/>
  <c r="CC51" i="13" s="1"/>
  <c r="AL51" i="13"/>
  <c r="V51" i="13"/>
  <c r="AM51" i="13" s="1"/>
  <c r="JC50" i="13"/>
  <c r="JD50" i="13" s="1"/>
  <c r="II50" i="13"/>
  <c r="HR50" i="13"/>
  <c r="IJ50" i="13" s="1"/>
  <c r="GY50" i="13"/>
  <c r="GJ50" i="13"/>
  <c r="GB50" i="13"/>
  <c r="FU50" i="13"/>
  <c r="GZ50" i="13" s="1"/>
  <c r="FM50" i="13"/>
  <c r="FE50" i="13"/>
  <c r="FD50" i="13"/>
  <c r="EN50" i="13"/>
  <c r="EE50" i="13"/>
  <c r="DS50" i="13"/>
  <c r="EF50" i="13" s="1"/>
  <c r="DO50" i="13"/>
  <c r="DE50" i="13"/>
  <c r="CT50" i="13"/>
  <c r="DF50" i="13" s="1"/>
  <c r="CB50" i="13"/>
  <c r="BR50" i="13"/>
  <c r="CC50" i="13" s="1"/>
  <c r="BD50" i="13"/>
  <c r="AL50" i="13"/>
  <c r="V50" i="13"/>
  <c r="AM50" i="13" s="1"/>
  <c r="JC49" i="13"/>
  <c r="JD49" i="13" s="1"/>
  <c r="II49" i="13"/>
  <c r="HR49" i="13"/>
  <c r="IJ49" i="13" s="1"/>
  <c r="GY49" i="13"/>
  <c r="GZ49" i="13" s="1"/>
  <c r="GJ49" i="13"/>
  <c r="GB49" i="13"/>
  <c r="FU49" i="13"/>
  <c r="FM49" i="13"/>
  <c r="FE49" i="13"/>
  <c r="FD49" i="13"/>
  <c r="EN49" i="13"/>
  <c r="EE49" i="13"/>
  <c r="DS49" i="13"/>
  <c r="EF49" i="13" s="1"/>
  <c r="DO49" i="13"/>
  <c r="DE49" i="13"/>
  <c r="DF49" i="13" s="1"/>
  <c r="CT49" i="13"/>
  <c r="CB49" i="13"/>
  <c r="BR49" i="13"/>
  <c r="BD49" i="13"/>
  <c r="CC49" i="13" s="1"/>
  <c r="AL49" i="13"/>
  <c r="V49" i="13"/>
  <c r="AM49" i="13" s="1"/>
  <c r="JC48" i="13"/>
  <c r="JD48" i="13" s="1"/>
  <c r="II48" i="13"/>
  <c r="IJ48" i="13" s="1"/>
  <c r="HR48" i="13"/>
  <c r="GY48" i="13"/>
  <c r="GJ48" i="13"/>
  <c r="GB48" i="13"/>
  <c r="FU48" i="13"/>
  <c r="GZ48" i="13" s="1"/>
  <c r="FM48" i="13"/>
  <c r="FD48" i="13"/>
  <c r="EN48" i="13"/>
  <c r="FE48" i="13" s="1"/>
  <c r="EE48" i="13"/>
  <c r="EF48" i="13" s="1"/>
  <c r="DS48" i="13"/>
  <c r="DO48" i="13"/>
  <c r="DE48" i="13"/>
  <c r="CT48" i="13"/>
  <c r="CB48" i="13"/>
  <c r="BR48" i="13"/>
  <c r="BD48" i="13"/>
  <c r="CC48" i="13" s="1"/>
  <c r="AL48" i="13"/>
  <c r="V48" i="13"/>
  <c r="AM48" i="13" s="1"/>
  <c r="JC47" i="13"/>
  <c r="JD47" i="13" s="1"/>
  <c r="II47" i="13"/>
  <c r="HR47" i="13"/>
  <c r="IJ47" i="13" s="1"/>
  <c r="GZ47" i="13"/>
  <c r="GY47" i="13"/>
  <c r="GJ47" i="13"/>
  <c r="GB47" i="13"/>
  <c r="FU47" i="13"/>
  <c r="FM47" i="13"/>
  <c r="FE47" i="13"/>
  <c r="FD47" i="13"/>
  <c r="EN47" i="13"/>
  <c r="EE47" i="13"/>
  <c r="DS47" i="13"/>
  <c r="EF47" i="13" s="1"/>
  <c r="DO47" i="13"/>
  <c r="DF47" i="13"/>
  <c r="DE47" i="13"/>
  <c r="CT47" i="13"/>
  <c r="CB47" i="13"/>
  <c r="BR47" i="13"/>
  <c r="CC47" i="13" s="1"/>
  <c r="BD47" i="13"/>
  <c r="AL47" i="13"/>
  <c r="V47" i="13"/>
  <c r="AM47" i="13" s="1"/>
  <c r="JC46" i="13"/>
  <c r="JD46" i="13" s="1"/>
  <c r="II46" i="13"/>
  <c r="IJ46" i="13" s="1"/>
  <c r="HR46" i="13"/>
  <c r="GY46" i="13"/>
  <c r="GZ46" i="13" s="1"/>
  <c r="GJ46" i="13"/>
  <c r="GB46" i="13"/>
  <c r="FU46" i="13"/>
  <c r="FM46" i="13"/>
  <c r="FD46" i="13"/>
  <c r="EN46" i="13"/>
  <c r="FE46" i="13" s="1"/>
  <c r="EE46" i="13"/>
  <c r="EF46" i="13" s="1"/>
  <c r="DS46" i="13"/>
  <c r="DO46" i="13"/>
  <c r="DF46" i="13"/>
  <c r="DE46" i="13"/>
  <c r="CT46" i="13"/>
  <c r="CB46" i="13"/>
  <c r="BR46" i="13"/>
  <c r="BD46" i="13"/>
  <c r="CC46" i="13" s="1"/>
  <c r="AL46" i="13"/>
  <c r="V46" i="13"/>
  <c r="AM46" i="13" s="1"/>
  <c r="JD45" i="13"/>
  <c r="JC45" i="13"/>
  <c r="II45" i="13"/>
  <c r="IJ45" i="13" s="1"/>
  <c r="HR45" i="13"/>
  <c r="GY45" i="13"/>
  <c r="GJ45" i="13"/>
  <c r="GB45" i="13"/>
  <c r="FU45" i="13"/>
  <c r="GZ45" i="13" s="1"/>
  <c r="FM45" i="13"/>
  <c r="FD45" i="13"/>
  <c r="EN45" i="13"/>
  <c r="FE45" i="13" s="1"/>
  <c r="EE45" i="13"/>
  <c r="EF45" i="13" s="1"/>
  <c r="DS45" i="13"/>
  <c r="DO45" i="13"/>
  <c r="DE45" i="13"/>
  <c r="CT45" i="13"/>
  <c r="DF45" i="13" s="1"/>
  <c r="CB45" i="13"/>
  <c r="BR45" i="13"/>
  <c r="BD45" i="13"/>
  <c r="CC45" i="13" s="1"/>
  <c r="AL45" i="13"/>
  <c r="AM45" i="13" s="1"/>
  <c r="V45" i="13"/>
  <c r="JC44" i="13"/>
  <c r="JD44" i="13" s="1"/>
  <c r="II44" i="13"/>
  <c r="HR44" i="13"/>
  <c r="GY44" i="13"/>
  <c r="GJ44" i="13"/>
  <c r="GB44" i="13"/>
  <c r="FU44" i="13"/>
  <c r="GZ44" i="13" s="1"/>
  <c r="FM44" i="13"/>
  <c r="FE44" i="13"/>
  <c r="FD44" i="13"/>
  <c r="EN44" i="13"/>
  <c r="EE44" i="13"/>
  <c r="DS44" i="13"/>
  <c r="EF44" i="13" s="1"/>
  <c r="DO44" i="13"/>
  <c r="DE44" i="13"/>
  <c r="CT44" i="13"/>
  <c r="DF44" i="13" s="1"/>
  <c r="CC44" i="13"/>
  <c r="CB44" i="13"/>
  <c r="BR44" i="13"/>
  <c r="BD44" i="13"/>
  <c r="AL44" i="13"/>
  <c r="V44" i="13"/>
  <c r="AM44" i="13" s="1"/>
  <c r="JC43" i="13"/>
  <c r="JD43" i="13" s="1"/>
  <c r="II43" i="13"/>
  <c r="HR43" i="13"/>
  <c r="IJ43" i="13" s="1"/>
  <c r="GY43" i="13"/>
  <c r="GZ43" i="13" s="1"/>
  <c r="GJ43" i="13"/>
  <c r="GB43" i="13"/>
  <c r="FU43" i="13"/>
  <c r="FM43" i="13"/>
  <c r="FD43" i="13"/>
  <c r="EN43" i="13"/>
  <c r="FE43" i="13" s="1"/>
  <c r="EE43" i="13"/>
  <c r="DS43" i="13"/>
  <c r="EF43" i="13" s="1"/>
  <c r="DO43" i="13"/>
  <c r="DE43" i="13"/>
  <c r="DF43" i="13" s="1"/>
  <c r="CT43" i="13"/>
  <c r="CB43" i="13"/>
  <c r="BR43" i="13"/>
  <c r="BG43" i="13"/>
  <c r="BG231" i="13" s="1"/>
  <c r="BD43" i="13"/>
  <c r="AL43" i="13"/>
  <c r="V43" i="13"/>
  <c r="AM43" i="13" s="1"/>
  <c r="JC42" i="13"/>
  <c r="JD42" i="13" s="1"/>
  <c r="IJ42" i="13"/>
  <c r="II42" i="13"/>
  <c r="HR42" i="13"/>
  <c r="GY42" i="13"/>
  <c r="GJ42" i="13"/>
  <c r="GB42" i="13"/>
  <c r="FU42" i="13"/>
  <c r="FM42" i="13"/>
  <c r="FD42" i="13"/>
  <c r="EN42" i="13"/>
  <c r="FE42" i="13" s="1"/>
  <c r="EF42" i="13"/>
  <c r="EE42" i="13"/>
  <c r="DS42" i="13"/>
  <c r="DO42" i="13"/>
  <c r="DE42" i="13"/>
  <c r="DF42" i="13" s="1"/>
  <c r="CT42" i="13"/>
  <c r="CB42" i="13"/>
  <c r="BR42" i="13"/>
  <c r="BD42" i="13"/>
  <c r="CC42" i="13" s="1"/>
  <c r="AL42" i="13"/>
  <c r="AM42" i="13" s="1"/>
  <c r="V42" i="13"/>
  <c r="JC41" i="13"/>
  <c r="JD41" i="13" s="1"/>
  <c r="II41" i="13"/>
  <c r="HR41" i="13"/>
  <c r="IJ41" i="13" s="1"/>
  <c r="GY41" i="13"/>
  <c r="GJ41" i="13"/>
  <c r="GB41" i="13"/>
  <c r="FU41" i="13"/>
  <c r="GZ41" i="13" s="1"/>
  <c r="FM41" i="13"/>
  <c r="FD41" i="13"/>
  <c r="EN41" i="13"/>
  <c r="FE41" i="13" s="1"/>
  <c r="EE41" i="13"/>
  <c r="DS41" i="13"/>
  <c r="EF41" i="13" s="1"/>
  <c r="DO41" i="13"/>
  <c r="DE41" i="13"/>
  <c r="CT41" i="13"/>
  <c r="DF41" i="13" s="1"/>
  <c r="CB41" i="13"/>
  <c r="CC41" i="13" s="1"/>
  <c r="BR41" i="13"/>
  <c r="BD41" i="13"/>
  <c r="AL41" i="13"/>
  <c r="V41" i="13"/>
  <c r="AM41" i="13" s="1"/>
  <c r="JC40" i="13"/>
  <c r="JD40" i="13" s="1"/>
  <c r="IJ40" i="13"/>
  <c r="II40" i="13"/>
  <c r="HR40" i="13"/>
  <c r="GZ40" i="13"/>
  <c r="GY40" i="13"/>
  <c r="GJ40" i="13"/>
  <c r="GB40" i="13"/>
  <c r="FU40" i="13"/>
  <c r="FM40" i="13"/>
  <c r="FE40" i="13"/>
  <c r="FD40" i="13"/>
  <c r="EN40" i="13"/>
  <c r="EF40" i="13"/>
  <c r="EE40" i="13"/>
  <c r="DS40" i="13"/>
  <c r="DO40" i="13"/>
  <c r="DF40" i="13"/>
  <c r="DE40" i="13"/>
  <c r="CT40" i="13"/>
  <c r="CB40" i="13"/>
  <c r="BR40" i="13"/>
  <c r="BD40" i="13"/>
  <c r="CC40" i="13" s="1"/>
  <c r="AL40" i="13"/>
  <c r="V40" i="13"/>
  <c r="AM40" i="13" s="1"/>
  <c r="JC39" i="13"/>
  <c r="JD39" i="13" s="1"/>
  <c r="IJ39" i="13"/>
  <c r="II39" i="13"/>
  <c r="HR39" i="13"/>
  <c r="GY39" i="13"/>
  <c r="GJ39" i="13"/>
  <c r="GB39" i="13"/>
  <c r="FU39" i="13"/>
  <c r="GZ39" i="13" s="1"/>
  <c r="FM39" i="13"/>
  <c r="FD39" i="13"/>
  <c r="FE39" i="13" s="1"/>
  <c r="EN39" i="13"/>
  <c r="EF39" i="13"/>
  <c r="EE39" i="13"/>
  <c r="DS39" i="13"/>
  <c r="DO39" i="13"/>
  <c r="DE39" i="13"/>
  <c r="CT39" i="13"/>
  <c r="DF39" i="13" s="1"/>
  <c r="CB39" i="13"/>
  <c r="BR39" i="13"/>
  <c r="CC39" i="13" s="1"/>
  <c r="BD39" i="13"/>
  <c r="AL39" i="13"/>
  <c r="AM39" i="13" s="1"/>
  <c r="V39" i="13"/>
  <c r="JC38" i="13"/>
  <c r="JD38" i="13" s="1"/>
  <c r="II38" i="13"/>
  <c r="HR38" i="13"/>
  <c r="IJ38" i="13" s="1"/>
  <c r="GY38" i="13"/>
  <c r="GJ38" i="13"/>
  <c r="GB38" i="13"/>
  <c r="FU38" i="13"/>
  <c r="GZ38" i="13" s="1"/>
  <c r="FM38" i="13"/>
  <c r="FD38" i="13"/>
  <c r="EN38" i="13"/>
  <c r="FE38" i="13" s="1"/>
  <c r="EE38" i="13"/>
  <c r="DS38" i="13"/>
  <c r="EF38" i="13" s="1"/>
  <c r="DO38" i="13"/>
  <c r="DE38" i="13"/>
  <c r="CT38" i="13"/>
  <c r="DF38" i="13" s="1"/>
  <c r="CB38" i="13"/>
  <c r="CC38" i="13" s="1"/>
  <c r="BR38" i="13"/>
  <c r="BD38" i="13"/>
  <c r="AL38" i="13"/>
  <c r="V38" i="13"/>
  <c r="JC37" i="13"/>
  <c r="JD37" i="13" s="1"/>
  <c r="II37" i="13"/>
  <c r="HR37" i="13"/>
  <c r="IJ37" i="13" s="1"/>
  <c r="GY37" i="13"/>
  <c r="GZ37" i="13" s="1"/>
  <c r="GJ37" i="13"/>
  <c r="GB37" i="13"/>
  <c r="FU37" i="13"/>
  <c r="FM37" i="13"/>
  <c r="FD37" i="13"/>
  <c r="EN37" i="13"/>
  <c r="FE37" i="13" s="1"/>
  <c r="EE37" i="13"/>
  <c r="DS37" i="13"/>
  <c r="EF37" i="13" s="1"/>
  <c r="DO37" i="13"/>
  <c r="DF37" i="13"/>
  <c r="DE37" i="13"/>
  <c r="CT37" i="13"/>
  <c r="CB37" i="13"/>
  <c r="BR37" i="13"/>
  <c r="BD37" i="13"/>
  <c r="CC37" i="13" s="1"/>
  <c r="AL37" i="13"/>
  <c r="V37" i="13"/>
  <c r="AM37" i="13" s="1"/>
  <c r="JC36" i="13"/>
  <c r="JD36" i="13" s="1"/>
  <c r="IJ36" i="13"/>
  <c r="II36" i="13"/>
  <c r="HR36" i="13"/>
  <c r="GY36" i="13"/>
  <c r="GJ36" i="13"/>
  <c r="GB36" i="13"/>
  <c r="FU36" i="13"/>
  <c r="GZ36" i="13" s="1"/>
  <c r="FM36" i="13"/>
  <c r="FD36" i="13"/>
  <c r="FE36" i="13" s="1"/>
  <c r="EN36" i="13"/>
  <c r="EF36" i="13"/>
  <c r="EE36" i="13"/>
  <c r="DS36" i="13"/>
  <c r="DO36" i="13"/>
  <c r="DE36" i="13"/>
  <c r="CT36" i="13"/>
  <c r="DF36" i="13" s="1"/>
  <c r="CB36" i="13"/>
  <c r="BR36" i="13"/>
  <c r="BD36" i="13"/>
  <c r="CC36" i="13" s="1"/>
  <c r="AL36" i="13"/>
  <c r="AM36" i="13" s="1"/>
  <c r="V36" i="13"/>
  <c r="JC35" i="13"/>
  <c r="JD35" i="13" s="1"/>
  <c r="II35" i="13"/>
  <c r="HR35" i="13"/>
  <c r="IJ35" i="13" s="1"/>
  <c r="GY35" i="13"/>
  <c r="GJ35" i="13"/>
  <c r="GB35" i="13"/>
  <c r="FU35" i="13"/>
  <c r="GZ35" i="13" s="1"/>
  <c r="FM35" i="13"/>
  <c r="FD35" i="13"/>
  <c r="EN35" i="13"/>
  <c r="FE35" i="13" s="1"/>
  <c r="EE35" i="13"/>
  <c r="DS35" i="13"/>
  <c r="EF35" i="13" s="1"/>
  <c r="DO35" i="13"/>
  <c r="DE35" i="13"/>
  <c r="CT35" i="13"/>
  <c r="DF35" i="13" s="1"/>
  <c r="CB35" i="13"/>
  <c r="CC35" i="13" s="1"/>
  <c r="BR35" i="13"/>
  <c r="BD35" i="13"/>
  <c r="AM35" i="13"/>
  <c r="AL35" i="13"/>
  <c r="V35" i="13"/>
  <c r="JD34" i="13"/>
  <c r="JC34" i="13"/>
  <c r="II34" i="13"/>
  <c r="HR34" i="13"/>
  <c r="IJ34" i="13" s="1"/>
  <c r="GY34" i="13"/>
  <c r="GJ34" i="13"/>
  <c r="GB34" i="13"/>
  <c r="FU34" i="13"/>
  <c r="GZ34" i="13" s="1"/>
  <c r="FM34" i="13"/>
  <c r="FD34" i="13"/>
  <c r="EN34" i="13"/>
  <c r="FE34" i="13" s="1"/>
  <c r="EE34" i="13"/>
  <c r="DS34" i="13"/>
  <c r="EF34" i="13" s="1"/>
  <c r="DO34" i="13"/>
  <c r="DF34" i="13"/>
  <c r="DE34" i="13"/>
  <c r="CT34" i="13"/>
  <c r="CC34" i="13"/>
  <c r="CB34" i="13"/>
  <c r="BR34" i="13"/>
  <c r="BD34" i="13"/>
  <c r="AL34" i="13"/>
  <c r="V34" i="13"/>
  <c r="AM34" i="13" s="1"/>
  <c r="JC33" i="13"/>
  <c r="JD33" i="13" s="1"/>
  <c r="IJ33" i="13"/>
  <c r="II33" i="13"/>
  <c r="HR33" i="13"/>
  <c r="GZ33" i="13"/>
  <c r="GY33" i="13"/>
  <c r="GJ33" i="13"/>
  <c r="GB33" i="13"/>
  <c r="FU33" i="13"/>
  <c r="FM33" i="13"/>
  <c r="FD33" i="13"/>
  <c r="EN33" i="13"/>
  <c r="FE33" i="13" s="1"/>
  <c r="EF33" i="13"/>
  <c r="EE33" i="13"/>
  <c r="DS33" i="13"/>
  <c r="DO33" i="13"/>
  <c r="DE33" i="13"/>
  <c r="CT33" i="13"/>
  <c r="DF33" i="13" s="1"/>
  <c r="CB33" i="13"/>
  <c r="BR33" i="13"/>
  <c r="BD33" i="13"/>
  <c r="CC33" i="13" s="1"/>
  <c r="AL33" i="13"/>
  <c r="AM33" i="13" s="1"/>
  <c r="V33" i="13"/>
  <c r="JC32" i="13"/>
  <c r="JD32" i="13" s="1"/>
  <c r="IJ32" i="13"/>
  <c r="II32" i="13"/>
  <c r="HR32" i="13"/>
  <c r="GY32" i="13"/>
  <c r="GJ32" i="13"/>
  <c r="GB32" i="13"/>
  <c r="FU32" i="13"/>
  <c r="GZ32" i="13" s="1"/>
  <c r="FM32" i="13"/>
  <c r="FD32" i="13"/>
  <c r="EN32" i="13"/>
  <c r="FE32" i="13" s="1"/>
  <c r="EE32" i="13"/>
  <c r="EF32" i="13" s="1"/>
  <c r="DS32" i="13"/>
  <c r="DO32" i="13"/>
  <c r="DE32" i="13"/>
  <c r="CT32" i="13"/>
  <c r="DF32" i="13" s="1"/>
  <c r="CB32" i="13"/>
  <c r="CC32" i="13" s="1"/>
  <c r="BR32" i="13"/>
  <c r="BD32" i="13"/>
  <c r="AL32" i="13"/>
  <c r="V32" i="13"/>
  <c r="AM32" i="13" s="1"/>
  <c r="JC31" i="13"/>
  <c r="JD31" i="13" s="1"/>
  <c r="II31" i="13"/>
  <c r="HR31" i="13"/>
  <c r="IJ31" i="13" s="1"/>
  <c r="GY31" i="13"/>
  <c r="GJ31" i="13"/>
  <c r="GB31" i="13"/>
  <c r="FU31" i="13"/>
  <c r="GZ31" i="13" s="1"/>
  <c r="FM31" i="13"/>
  <c r="FE31" i="13"/>
  <c r="FD31" i="13"/>
  <c r="EN31" i="13"/>
  <c r="EE31" i="13"/>
  <c r="DS31" i="13"/>
  <c r="EF31" i="13" s="1"/>
  <c r="DO31" i="13"/>
  <c r="DF31" i="13"/>
  <c r="DE31" i="13"/>
  <c r="CT31" i="13"/>
  <c r="CB31" i="13"/>
  <c r="BR31" i="13"/>
  <c r="CC31" i="13" s="1"/>
  <c r="BD31" i="13"/>
  <c r="AL31" i="13"/>
  <c r="V31" i="13"/>
  <c r="AM31" i="13" s="1"/>
  <c r="JC30" i="13"/>
  <c r="JD30" i="13" s="1"/>
  <c r="IJ30" i="13"/>
  <c r="II30" i="13"/>
  <c r="HR30" i="13"/>
  <c r="GY30" i="13"/>
  <c r="GZ30" i="13" s="1"/>
  <c r="GJ30" i="13"/>
  <c r="GB30" i="13"/>
  <c r="FU30" i="13"/>
  <c r="FM30" i="13"/>
  <c r="FD30" i="13"/>
  <c r="EN30" i="13"/>
  <c r="FE30" i="13" s="1"/>
  <c r="EF30" i="13"/>
  <c r="EE30" i="13"/>
  <c r="DS30" i="13"/>
  <c r="DO30" i="13"/>
  <c r="DE30" i="13"/>
  <c r="DF30" i="13" s="1"/>
  <c r="CT30" i="13"/>
  <c r="CB30" i="13"/>
  <c r="BR30" i="13"/>
  <c r="BD30" i="13"/>
  <c r="CC30" i="13" s="1"/>
  <c r="AL30" i="13"/>
  <c r="AM30" i="13" s="1"/>
  <c r="V30" i="13"/>
  <c r="JC29" i="13"/>
  <c r="JD29" i="13" s="1"/>
  <c r="II29" i="13"/>
  <c r="IJ29" i="13" s="1"/>
  <c r="HR29" i="13"/>
  <c r="GY29" i="13"/>
  <c r="GJ29" i="13"/>
  <c r="GB29" i="13"/>
  <c r="FU29" i="13"/>
  <c r="GZ29" i="13" s="1"/>
  <c r="FM29" i="13"/>
  <c r="FD29" i="13"/>
  <c r="EN29" i="13"/>
  <c r="FE29" i="13" s="1"/>
  <c r="EE29" i="13"/>
  <c r="DP29" i="13"/>
  <c r="DP231" i="13" s="1"/>
  <c r="DO29" i="13"/>
  <c r="DE29" i="13"/>
  <c r="CT29" i="13"/>
  <c r="DF29" i="13" s="1"/>
  <c r="CB29" i="13"/>
  <c r="BR29" i="13"/>
  <c r="BD29" i="13"/>
  <c r="CC29" i="13" s="1"/>
  <c r="AL29" i="13"/>
  <c r="V29" i="13"/>
  <c r="AM29" i="13" s="1"/>
  <c r="JD28" i="13"/>
  <c r="JC28" i="13"/>
  <c r="II28" i="13"/>
  <c r="HR28" i="13"/>
  <c r="IJ28" i="13" s="1"/>
  <c r="GY28" i="13"/>
  <c r="GJ28" i="13"/>
  <c r="GB28" i="13"/>
  <c r="FU28" i="13"/>
  <c r="GZ28" i="13" s="1"/>
  <c r="FM28" i="13"/>
  <c r="FD28" i="13"/>
  <c r="FE28" i="13" s="1"/>
  <c r="EN28" i="13"/>
  <c r="EE28" i="13"/>
  <c r="DS28" i="13"/>
  <c r="EF28" i="13" s="1"/>
  <c r="DO28" i="13"/>
  <c r="DE28" i="13"/>
  <c r="CT28" i="13"/>
  <c r="DF28" i="13" s="1"/>
  <c r="CB28" i="13"/>
  <c r="BR28" i="13"/>
  <c r="BD28" i="13"/>
  <c r="CC28" i="13" s="1"/>
  <c r="AM28" i="13"/>
  <c r="AL28" i="13"/>
  <c r="V28" i="13"/>
  <c r="JD27" i="13"/>
  <c r="JC27" i="13"/>
  <c r="II27" i="13"/>
  <c r="HR27" i="13"/>
  <c r="IJ27" i="13" s="1"/>
  <c r="GY27" i="13"/>
  <c r="GJ27" i="13"/>
  <c r="GB27" i="13"/>
  <c r="FU27" i="13"/>
  <c r="GZ27" i="13" s="1"/>
  <c r="FM27" i="13"/>
  <c r="FD27" i="13"/>
  <c r="EN27" i="13"/>
  <c r="FE27" i="13" s="1"/>
  <c r="EE27" i="13"/>
  <c r="DS27" i="13"/>
  <c r="EF27" i="13" s="1"/>
  <c r="DO27" i="13"/>
  <c r="DE27" i="13"/>
  <c r="CT27" i="13"/>
  <c r="CB27" i="13"/>
  <c r="BR27" i="13"/>
  <c r="CC27" i="13" s="1"/>
  <c r="BD27" i="13"/>
  <c r="AM27" i="13"/>
  <c r="AL27" i="13"/>
  <c r="V27" i="13"/>
  <c r="JC26" i="13"/>
  <c r="JD26" i="13" s="1"/>
  <c r="II26" i="13"/>
  <c r="HR26" i="13"/>
  <c r="IJ26" i="13" s="1"/>
  <c r="GZ26" i="13"/>
  <c r="GY26" i="13"/>
  <c r="GJ26" i="13"/>
  <c r="GB26" i="13"/>
  <c r="FU26" i="13"/>
  <c r="FM26" i="13"/>
  <c r="FD26" i="13"/>
  <c r="EN26" i="13"/>
  <c r="FE26" i="13" s="1"/>
  <c r="EE26" i="13"/>
  <c r="DS26" i="13"/>
  <c r="EF26" i="13" s="1"/>
  <c r="DO26" i="13"/>
  <c r="DE26" i="13"/>
  <c r="DF26" i="13" s="1"/>
  <c r="CT26" i="13"/>
  <c r="CB26" i="13"/>
  <c r="BR26" i="13"/>
  <c r="BD26" i="13"/>
  <c r="CC26" i="13" s="1"/>
  <c r="AL26" i="13"/>
  <c r="V26" i="13"/>
  <c r="AM26" i="13" s="1"/>
  <c r="JC25" i="13"/>
  <c r="JD25" i="13" s="1"/>
  <c r="II25" i="13"/>
  <c r="HR25" i="13"/>
  <c r="IJ25" i="13" s="1"/>
  <c r="GY25" i="13"/>
  <c r="GJ25" i="13"/>
  <c r="GB25" i="13"/>
  <c r="FU25" i="13"/>
  <c r="GZ25" i="13" s="1"/>
  <c r="FM25" i="13"/>
  <c r="FD25" i="13"/>
  <c r="EN25" i="13"/>
  <c r="FE25" i="13" s="1"/>
  <c r="EE25" i="13"/>
  <c r="DS25" i="13"/>
  <c r="EF25" i="13" s="1"/>
  <c r="DO25" i="13"/>
  <c r="DE25" i="13"/>
  <c r="CT25" i="13"/>
  <c r="DF25" i="13" s="1"/>
  <c r="CB25" i="13"/>
  <c r="BR25" i="13"/>
  <c r="BD25" i="13"/>
  <c r="CC25" i="13" s="1"/>
  <c r="AL25" i="13"/>
  <c r="V25" i="13"/>
  <c r="AM25" i="13" s="1"/>
  <c r="JC24" i="13"/>
  <c r="JD24" i="13" s="1"/>
  <c r="II24" i="13"/>
  <c r="HR24" i="13"/>
  <c r="IJ24" i="13" s="1"/>
  <c r="GY24" i="13"/>
  <c r="GJ24" i="13"/>
  <c r="GB24" i="13"/>
  <c r="FU24" i="13"/>
  <c r="GZ24" i="13" s="1"/>
  <c r="FM24" i="13"/>
  <c r="FD24" i="13"/>
  <c r="EN24" i="13"/>
  <c r="FE24" i="13" s="1"/>
  <c r="EE24" i="13"/>
  <c r="DS24" i="13"/>
  <c r="EF24" i="13" s="1"/>
  <c r="DO24" i="13"/>
  <c r="DE24" i="13"/>
  <c r="CT24" i="13"/>
  <c r="DF24" i="13" s="1"/>
  <c r="CB24" i="13"/>
  <c r="BR24" i="13"/>
  <c r="BD24" i="13"/>
  <c r="CC24" i="13" s="1"/>
  <c r="AM24" i="13"/>
  <c r="AL24" i="13"/>
  <c r="V24" i="13"/>
  <c r="JC23" i="13"/>
  <c r="JD23" i="13" s="1"/>
  <c r="II23" i="13"/>
  <c r="HR23" i="13"/>
  <c r="IJ23" i="13" s="1"/>
  <c r="GY23" i="13"/>
  <c r="GJ23" i="13"/>
  <c r="GB23" i="13"/>
  <c r="FU23" i="13"/>
  <c r="GZ23" i="13" s="1"/>
  <c r="FM23" i="13"/>
  <c r="FD23" i="13"/>
  <c r="EN23" i="13"/>
  <c r="EE23" i="13"/>
  <c r="DS23" i="13"/>
  <c r="EF23" i="13" s="1"/>
  <c r="DO23" i="13"/>
  <c r="DE23" i="13"/>
  <c r="CT23" i="13"/>
  <c r="DF23" i="13" s="1"/>
  <c r="CB23" i="13"/>
  <c r="BR23" i="13"/>
  <c r="BD23" i="13"/>
  <c r="CC23" i="13" s="1"/>
  <c r="AL23" i="13"/>
  <c r="V23" i="13"/>
  <c r="AM23" i="13" s="1"/>
  <c r="JC22" i="13"/>
  <c r="JD22" i="13" s="1"/>
  <c r="II22" i="13"/>
  <c r="HR22" i="13"/>
  <c r="IJ22" i="13" s="1"/>
  <c r="GY22" i="13"/>
  <c r="GJ22" i="13"/>
  <c r="GB22" i="13"/>
  <c r="GZ22" i="13" s="1"/>
  <c r="FU22" i="13"/>
  <c r="FM22" i="13"/>
  <c r="FD22" i="13"/>
  <c r="EN22" i="13"/>
  <c r="FE22" i="13" s="1"/>
  <c r="EE22" i="13"/>
  <c r="DS22" i="13"/>
  <c r="EF22" i="13" s="1"/>
  <c r="DO22" i="13"/>
  <c r="DE22" i="13"/>
  <c r="CT22" i="13"/>
  <c r="DF22" i="13" s="1"/>
  <c r="CC22" i="13"/>
  <c r="CB22" i="13"/>
  <c r="BR22" i="13"/>
  <c r="BD22" i="13"/>
  <c r="AL22" i="13"/>
  <c r="V22" i="13"/>
  <c r="AM22" i="13" s="1"/>
  <c r="JC21" i="13"/>
  <c r="JD21" i="13" s="1"/>
  <c r="II21" i="13"/>
  <c r="HR21" i="13"/>
  <c r="IJ21" i="13" s="1"/>
  <c r="GY21" i="13"/>
  <c r="GZ21" i="13" s="1"/>
  <c r="GJ21" i="13"/>
  <c r="GB21" i="13"/>
  <c r="FU21" i="13"/>
  <c r="FM21" i="13"/>
  <c r="FD21" i="13"/>
  <c r="EN21" i="13"/>
  <c r="FE21" i="13" s="1"/>
  <c r="EE21" i="13"/>
  <c r="DS21" i="13"/>
  <c r="EF21" i="13" s="1"/>
  <c r="DO21" i="13"/>
  <c r="DE21" i="13"/>
  <c r="DF21" i="13" s="1"/>
  <c r="CT21" i="13"/>
  <c r="CB21" i="13"/>
  <c r="BR21" i="13"/>
  <c r="BD21" i="13"/>
  <c r="CC21" i="13" s="1"/>
  <c r="AM21" i="13"/>
  <c r="AL21" i="13"/>
  <c r="V21" i="13"/>
  <c r="JD20" i="13"/>
  <c r="JC20" i="13"/>
  <c r="II20" i="13"/>
  <c r="IJ20" i="13" s="1"/>
  <c r="HR20" i="13"/>
  <c r="GY20" i="13"/>
  <c r="GJ20" i="13"/>
  <c r="GB20" i="13"/>
  <c r="FU20" i="13"/>
  <c r="GZ20" i="13" s="1"/>
  <c r="FM20" i="13"/>
  <c r="FD20" i="13"/>
  <c r="EN20" i="13"/>
  <c r="FE20" i="13" s="1"/>
  <c r="EF20" i="13"/>
  <c r="EE20" i="13"/>
  <c r="DS20" i="13"/>
  <c r="DO20" i="13"/>
  <c r="DE20" i="13"/>
  <c r="CT20" i="13"/>
  <c r="DF20" i="13" s="1"/>
  <c r="CB20" i="13"/>
  <c r="BR20" i="13"/>
  <c r="BD20" i="13"/>
  <c r="CC20" i="13" s="1"/>
  <c r="AL20" i="13"/>
  <c r="V20" i="13"/>
  <c r="AM20" i="13" s="1"/>
  <c r="JD19" i="13"/>
  <c r="JC19" i="13"/>
  <c r="II19" i="13"/>
  <c r="HR19" i="13"/>
  <c r="IJ19" i="13" s="1"/>
  <c r="GY19" i="13"/>
  <c r="GJ19" i="13"/>
  <c r="GB19" i="13"/>
  <c r="FU19" i="13"/>
  <c r="GZ19" i="13" s="1"/>
  <c r="FM19" i="13"/>
  <c r="FD19" i="13"/>
  <c r="FE19" i="13" s="1"/>
  <c r="EN19" i="13"/>
  <c r="EE19" i="13"/>
  <c r="DS19" i="13"/>
  <c r="EF19" i="13" s="1"/>
  <c r="DO19" i="13"/>
  <c r="DE19" i="13"/>
  <c r="CT19" i="13"/>
  <c r="DF19" i="13" s="1"/>
  <c r="CB19" i="13"/>
  <c r="BR19" i="13"/>
  <c r="BD19" i="13"/>
  <c r="CC19" i="13" s="1"/>
  <c r="AM19" i="13"/>
  <c r="AL19" i="13"/>
  <c r="V19" i="13"/>
  <c r="JD18" i="13"/>
  <c r="JC18" i="13"/>
  <c r="II18" i="13"/>
  <c r="HR18" i="13"/>
  <c r="IJ18" i="13" s="1"/>
  <c r="GY18" i="13"/>
  <c r="GJ18" i="13"/>
  <c r="GB18" i="13"/>
  <c r="FU18" i="13"/>
  <c r="GZ18" i="13" s="1"/>
  <c r="FM18" i="13"/>
  <c r="FD18" i="13"/>
  <c r="EN18" i="13"/>
  <c r="FE18" i="13" s="1"/>
  <c r="EE18" i="13"/>
  <c r="DS18" i="13"/>
  <c r="EF18" i="13" s="1"/>
  <c r="DO18" i="13"/>
  <c r="DE18" i="13"/>
  <c r="CT18" i="13"/>
  <c r="DF18" i="13" s="1"/>
  <c r="CB18" i="13"/>
  <c r="BR18" i="13"/>
  <c r="CC18" i="13" s="1"/>
  <c r="BD18" i="13"/>
  <c r="AM18" i="13"/>
  <c r="AL18" i="13"/>
  <c r="V18" i="13"/>
  <c r="JC17" i="13"/>
  <c r="JD17" i="13" s="1"/>
  <c r="II17" i="13"/>
  <c r="HR17" i="13"/>
  <c r="GY17" i="13"/>
  <c r="GZ17" i="13" s="1"/>
  <c r="GJ17" i="13"/>
  <c r="GB17" i="13"/>
  <c r="FU17" i="13"/>
  <c r="FM17" i="13"/>
  <c r="FD17" i="13"/>
  <c r="EN17" i="13"/>
  <c r="FE17" i="13" s="1"/>
  <c r="EE17" i="13"/>
  <c r="DS17" i="13"/>
  <c r="EF17" i="13" s="1"/>
  <c r="DO17" i="13"/>
  <c r="DE17" i="13"/>
  <c r="CT17" i="13"/>
  <c r="DF17" i="13" s="1"/>
  <c r="CB17" i="13"/>
  <c r="BR17" i="13"/>
  <c r="BD17" i="13"/>
  <c r="CC17" i="13" s="1"/>
  <c r="AL17" i="13"/>
  <c r="V17" i="13"/>
  <c r="AM17" i="13" s="1"/>
  <c r="JC16" i="13"/>
  <c r="JD16" i="13" s="1"/>
  <c r="II16" i="13"/>
  <c r="IJ16" i="13" s="1"/>
  <c r="HR16" i="13"/>
  <c r="GY16" i="13"/>
  <c r="GJ16" i="13"/>
  <c r="GB16" i="13"/>
  <c r="FU16" i="13"/>
  <c r="GZ16" i="13" s="1"/>
  <c r="FM16" i="13"/>
  <c r="FD16" i="13"/>
  <c r="EN16" i="13"/>
  <c r="FE16" i="13" s="1"/>
  <c r="EE16" i="13"/>
  <c r="DS16" i="13"/>
  <c r="EF16" i="13" s="1"/>
  <c r="DO16" i="13"/>
  <c r="DE16" i="13"/>
  <c r="CT16" i="13"/>
  <c r="DF16" i="13" s="1"/>
  <c r="CB16" i="13"/>
  <c r="BR16" i="13"/>
  <c r="BD16" i="13"/>
  <c r="CC16" i="13" s="1"/>
  <c r="AL16" i="13"/>
  <c r="V16" i="13"/>
  <c r="AM16" i="13" s="1"/>
  <c r="JC15" i="13"/>
  <c r="JD15" i="13" s="1"/>
  <c r="II15" i="13"/>
  <c r="HR15" i="13"/>
  <c r="IJ15" i="13" s="1"/>
  <c r="GY15" i="13"/>
  <c r="GJ15" i="13"/>
  <c r="GB15" i="13"/>
  <c r="FU15" i="13"/>
  <c r="GZ15" i="13" s="1"/>
  <c r="FM15" i="13"/>
  <c r="FD15" i="13"/>
  <c r="EN15" i="13"/>
  <c r="FE15" i="13" s="1"/>
  <c r="EE15" i="13"/>
  <c r="DS15" i="13"/>
  <c r="EF15" i="13" s="1"/>
  <c r="DO15" i="13"/>
  <c r="DE15" i="13"/>
  <c r="CT15" i="13"/>
  <c r="DF15" i="13" s="1"/>
  <c r="CB15" i="13"/>
  <c r="BR15" i="13"/>
  <c r="BD15" i="13"/>
  <c r="CC15" i="13" s="1"/>
  <c r="AM15" i="13"/>
  <c r="AL15" i="13"/>
  <c r="V15" i="13"/>
  <c r="JC14" i="13"/>
  <c r="JD14" i="13" s="1"/>
  <c r="II14" i="13"/>
  <c r="HR14" i="13"/>
  <c r="IJ14" i="13" s="1"/>
  <c r="GY14" i="13"/>
  <c r="GJ14" i="13"/>
  <c r="GB14" i="13"/>
  <c r="FU14" i="13"/>
  <c r="FM14" i="13"/>
  <c r="FD14" i="13"/>
  <c r="EN14" i="13"/>
  <c r="EE14" i="13"/>
  <c r="DS14" i="13"/>
  <c r="EF14" i="13" s="1"/>
  <c r="DO14" i="13"/>
  <c r="DE14" i="13"/>
  <c r="CT14" i="13"/>
  <c r="DF14" i="13" s="1"/>
  <c r="CC14" i="13"/>
  <c r="CB14" i="13"/>
  <c r="BR14" i="13"/>
  <c r="BD14" i="13"/>
  <c r="AL14" i="13"/>
  <c r="V14" i="13"/>
  <c r="AM14" i="13" s="1"/>
  <c r="JC13" i="13"/>
  <c r="JD13" i="13" s="1"/>
  <c r="II13" i="13"/>
  <c r="HR13" i="13"/>
  <c r="IJ13" i="13" s="1"/>
  <c r="GY13" i="13"/>
  <c r="GJ13" i="13"/>
  <c r="GB13" i="13"/>
  <c r="GZ13" i="13" s="1"/>
  <c r="FU13" i="13"/>
  <c r="FM13" i="13"/>
  <c r="FD13" i="13"/>
  <c r="EN13" i="13"/>
  <c r="FE13" i="13" s="1"/>
  <c r="EE13" i="13"/>
  <c r="DS13" i="13"/>
  <c r="EF13" i="13" s="1"/>
  <c r="DO13" i="13"/>
  <c r="DE13" i="13"/>
  <c r="CT13" i="13"/>
  <c r="DF13" i="13" s="1"/>
  <c r="CC13" i="13"/>
  <c r="CB13" i="13"/>
  <c r="BR13" i="13"/>
  <c r="BD13" i="13"/>
  <c r="AL13" i="13"/>
  <c r="V13" i="13"/>
  <c r="AM13" i="13" s="1"/>
  <c r="JC12" i="13"/>
  <c r="JD12" i="13" s="1"/>
  <c r="II12" i="13"/>
  <c r="HR12" i="13"/>
  <c r="IJ12" i="13" s="1"/>
  <c r="GY12" i="13"/>
  <c r="GZ12" i="13" s="1"/>
  <c r="GJ12" i="13"/>
  <c r="GB12" i="13"/>
  <c r="FU12" i="13"/>
  <c r="FM12" i="13"/>
  <c r="FD12" i="13"/>
  <c r="EN12" i="13"/>
  <c r="FE12" i="13" s="1"/>
  <c r="EE12" i="13"/>
  <c r="DS12" i="13"/>
  <c r="EF12" i="13" s="1"/>
  <c r="DO12" i="13"/>
  <c r="DE12" i="13"/>
  <c r="DF12" i="13" s="1"/>
  <c r="CT12" i="13"/>
  <c r="CB12" i="13"/>
  <c r="BR12" i="13"/>
  <c r="BD12" i="13"/>
  <c r="CC12" i="13" s="1"/>
  <c r="AL12" i="13"/>
  <c r="V12" i="13"/>
  <c r="AM12" i="13" s="1"/>
  <c r="JC11" i="13"/>
  <c r="JD11" i="13" s="1"/>
  <c r="II11" i="13"/>
  <c r="IJ11" i="13" s="1"/>
  <c r="HR11" i="13"/>
  <c r="GY11" i="13"/>
  <c r="GJ11" i="13"/>
  <c r="GB11" i="13"/>
  <c r="FU11" i="13"/>
  <c r="GZ11" i="13" s="1"/>
  <c r="FM11" i="13"/>
  <c r="FE11" i="13"/>
  <c r="FD11" i="13"/>
  <c r="EN11" i="13"/>
  <c r="EE11" i="13"/>
  <c r="EF11" i="13" s="1"/>
  <c r="DS11" i="13"/>
  <c r="DO11" i="13"/>
  <c r="DE11" i="13"/>
  <c r="CT11" i="13"/>
  <c r="DF11" i="13" s="1"/>
  <c r="CB11" i="13"/>
  <c r="BR11" i="13"/>
  <c r="BD11" i="13"/>
  <c r="CC11" i="13" s="1"/>
  <c r="AM11" i="13"/>
  <c r="AL11" i="13"/>
  <c r="V11" i="13"/>
  <c r="JC10" i="13"/>
  <c r="II10" i="13"/>
  <c r="HR10" i="13"/>
  <c r="GY10" i="13"/>
  <c r="GJ10" i="13"/>
  <c r="GB10" i="13"/>
  <c r="FU10" i="13"/>
  <c r="FM10" i="13"/>
  <c r="FE10" i="13"/>
  <c r="FD10" i="13"/>
  <c r="EN10" i="13"/>
  <c r="EE10" i="13"/>
  <c r="DS10" i="13"/>
  <c r="EF10" i="13" s="1"/>
  <c r="DO10" i="13"/>
  <c r="DE10" i="13"/>
  <c r="CT10" i="13"/>
  <c r="CB10" i="13"/>
  <c r="BR10" i="13"/>
  <c r="BD10" i="13"/>
  <c r="AL10" i="13"/>
  <c r="V10" i="13"/>
  <c r="AM10" i="13" s="1"/>
  <c r="Q54" i="7"/>
  <c r="R62" i="7" l="1"/>
  <c r="V231" i="13"/>
  <c r="FU231" i="13"/>
  <c r="GZ10" i="13"/>
  <c r="JC170" i="13"/>
  <c r="JD170" i="13" s="1"/>
  <c r="CC10" i="13"/>
  <c r="CT231" i="13"/>
  <c r="BE231" i="13"/>
  <c r="BR60" i="13"/>
  <c r="BR231" i="13" s="1"/>
  <c r="GZ143" i="13"/>
  <c r="DS29" i="13"/>
  <c r="EF29" i="13" s="1"/>
  <c r="FM231" i="13"/>
  <c r="CB231" i="13"/>
  <c r="DE231" i="13"/>
  <c r="EE231" i="13"/>
  <c r="AL231" i="13"/>
  <c r="FD195" i="13"/>
  <c r="FE195" i="13" s="1"/>
  <c r="GJ130" i="13"/>
  <c r="GJ231" i="13" s="1"/>
  <c r="GB231" i="13"/>
  <c r="CC60" i="13"/>
  <c r="DF10" i="13"/>
  <c r="GZ14" i="13"/>
  <c r="IJ17" i="13"/>
  <c r="DF27" i="13"/>
  <c r="GZ57" i="13"/>
  <c r="AM100" i="13"/>
  <c r="DF118" i="13"/>
  <c r="CC134" i="13"/>
  <c r="DF151" i="13"/>
  <c r="IJ201" i="13"/>
  <c r="DS231" i="13"/>
  <c r="DO231" i="13"/>
  <c r="AM38" i="13"/>
  <c r="AM231" i="13" s="1"/>
  <c r="IJ44" i="13"/>
  <c r="DF89" i="13"/>
  <c r="CC105" i="13"/>
  <c r="EF117" i="13"/>
  <c r="EF231" i="13" s="1"/>
  <c r="EF146" i="13"/>
  <c r="EF160" i="13"/>
  <c r="IJ171" i="13"/>
  <c r="EF174" i="13"/>
  <c r="DF226" i="13"/>
  <c r="HR231" i="13"/>
  <c r="IJ10" i="13"/>
  <c r="EN231" i="13"/>
  <c r="GZ42" i="13"/>
  <c r="CC43" i="13"/>
  <c r="GZ104" i="13"/>
  <c r="CC163" i="13"/>
  <c r="GZ151" i="13"/>
  <c r="BD231" i="13"/>
  <c r="JD10" i="13"/>
  <c r="JD231" i="13" s="1"/>
  <c r="FE14" i="13"/>
  <c r="FE231" i="13" s="1"/>
  <c r="FE23" i="13"/>
  <c r="DF48" i="13"/>
  <c r="IJ53" i="13"/>
  <c r="EF88" i="13"/>
  <c r="GZ95" i="13"/>
  <c r="CC96" i="13"/>
  <c r="CC120" i="13"/>
  <c r="AM161" i="13"/>
  <c r="EF171" i="13"/>
  <c r="FE172" i="13"/>
  <c r="II195" i="13"/>
  <c r="IJ195" i="13" s="1"/>
  <c r="AM206" i="13"/>
  <c r="FE198" i="13"/>
  <c r="GB143" i="13"/>
  <c r="FY231" i="13"/>
  <c r="IJ156" i="13"/>
  <c r="DF161" i="13"/>
  <c r="CC170" i="13"/>
  <c r="CC171" i="13"/>
  <c r="CC176" i="13"/>
  <c r="CC185" i="13"/>
  <c r="DF192" i="13"/>
  <c r="GZ197" i="13"/>
  <c r="CC198" i="13"/>
  <c r="GZ169" i="13"/>
  <c r="GZ170" i="13"/>
  <c r="IJ91" i="13"/>
  <c r="IJ106" i="13"/>
  <c r="EF154" i="13"/>
  <c r="EF156" i="13"/>
  <c r="IJ160" i="13"/>
  <c r="GZ176" i="13"/>
  <c r="GY196" i="13"/>
  <c r="GZ196" i="13" s="1"/>
  <c r="DF197" i="13"/>
  <c r="FC236" i="13"/>
  <c r="FC239" i="13" s="1"/>
  <c r="IJ136" i="13"/>
  <c r="EF157" i="13"/>
  <c r="EF163" i="13"/>
  <c r="CC173" i="13"/>
  <c r="DF178" i="13"/>
  <c r="EF183" i="13"/>
  <c r="GZ195" i="13"/>
  <c r="GZ155" i="13"/>
  <c r="CC156" i="13"/>
  <c r="GZ161" i="13"/>
  <c r="CC162" i="13"/>
  <c r="II170" i="13"/>
  <c r="IJ170" i="13" s="1"/>
  <c r="DF172" i="13"/>
  <c r="EF177" i="13"/>
  <c r="Q22" i="7"/>
  <c r="Q17" i="7"/>
  <c r="Q55" i="7"/>
  <c r="Q36" i="7"/>
  <c r="S36" i="7" s="1"/>
  <c r="Q33" i="7"/>
  <c r="Q31" i="7"/>
  <c r="Q28" i="7"/>
  <c r="Q27" i="7"/>
  <c r="Q26" i="7"/>
  <c r="Q25" i="7"/>
  <c r="Q24" i="7"/>
  <c r="Q23" i="7"/>
  <c r="Q21" i="7"/>
  <c r="Q20" i="7"/>
  <c r="Q19" i="7"/>
  <c r="Q18" i="7"/>
  <c r="Q60" i="7"/>
  <c r="P43" i="7"/>
  <c r="P37" i="7"/>
  <c r="JC231" i="13" l="1"/>
  <c r="GZ231" i="13"/>
  <c r="GY231" i="13"/>
  <c r="CC231" i="13"/>
  <c r="IJ231" i="13"/>
  <c r="II231" i="13"/>
  <c r="FD231" i="13"/>
  <c r="DF231" i="13"/>
  <c r="Q62" i="7"/>
  <c r="P42" i="7" l="1"/>
  <c r="P41" i="7"/>
  <c r="P40" i="7"/>
  <c r="P38" i="7"/>
  <c r="P28" i="7"/>
  <c r="P60" i="7"/>
  <c r="S60" i="7" s="1"/>
  <c r="P57" i="7"/>
  <c r="P39" i="7"/>
  <c r="P17" i="7"/>
  <c r="P22" i="7"/>
  <c r="P32" i="7"/>
  <c r="P33" i="7"/>
  <c r="P31" i="7"/>
  <c r="P27" i="7"/>
  <c r="P26" i="7"/>
  <c r="P25" i="7"/>
  <c r="P24" i="7"/>
  <c r="P23" i="7"/>
  <c r="P21" i="7"/>
  <c r="P20" i="7"/>
  <c r="P19" i="7"/>
  <c r="P18" i="7"/>
  <c r="O43" i="7"/>
  <c r="O42" i="7"/>
  <c r="O41" i="7"/>
  <c r="O40" i="7"/>
  <c r="O39" i="7"/>
  <c r="O38" i="7"/>
  <c r="O37" i="7"/>
  <c r="N55" i="7"/>
  <c r="N43" i="7"/>
  <c r="N42" i="7"/>
  <c r="N41" i="7"/>
  <c r="S41" i="7" s="1"/>
  <c r="N40" i="7"/>
  <c r="S40" i="7" s="1"/>
  <c r="N39" i="7"/>
  <c r="N38" i="7"/>
  <c r="N37" i="7"/>
  <c r="N35" i="7"/>
  <c r="N31" i="7"/>
  <c r="N28" i="7"/>
  <c r="N27" i="7"/>
  <c r="N26" i="7"/>
  <c r="S26" i="7" s="1"/>
  <c r="N25" i="7"/>
  <c r="N24" i="7"/>
  <c r="S24" i="7" s="1"/>
  <c r="N23" i="7"/>
  <c r="S23" i="7" s="1"/>
  <c r="N22" i="7"/>
  <c r="N21" i="7"/>
  <c r="N20" i="7"/>
  <c r="N19" i="7"/>
  <c r="N18" i="7"/>
  <c r="N17" i="7"/>
  <c r="M54" i="7"/>
  <c r="S54" i="7" s="1"/>
  <c r="S21" i="7" l="1"/>
  <c r="S39" i="7"/>
  <c r="S43" i="7"/>
  <c r="S28" i="7"/>
  <c r="S18" i="7"/>
  <c r="S42" i="7"/>
  <c r="S19" i="7"/>
  <c r="P62" i="7"/>
  <c r="O62" i="7"/>
  <c r="N62" i="7"/>
  <c r="M35" i="7"/>
  <c r="S35" i="7" s="1"/>
  <c r="M33" i="7"/>
  <c r="M30" i="7"/>
  <c r="M29" i="7"/>
  <c r="M17" i="7"/>
  <c r="M22" i="7"/>
  <c r="M20" i="7"/>
  <c r="M27" i="7"/>
  <c r="M25" i="7"/>
  <c r="M38" i="7"/>
  <c r="S38" i="7" s="1"/>
  <c r="M37" i="7"/>
  <c r="S37" i="7" s="1"/>
  <c r="M50" i="7"/>
  <c r="L33" i="7"/>
  <c r="L30" i="7"/>
  <c r="L29" i="7"/>
  <c r="L17" i="7"/>
  <c r="L22" i="7"/>
  <c r="L20" i="7"/>
  <c r="L27" i="7"/>
  <c r="L25" i="7"/>
  <c r="M62" i="7" l="1"/>
  <c r="L62" i="7"/>
  <c r="K53" i="7"/>
  <c r="S53" i="7" s="1"/>
  <c r="K31" i="7"/>
  <c r="K30" i="7"/>
  <c r="K29" i="7"/>
  <c r="K17" i="7"/>
  <c r="K22" i="7"/>
  <c r="K20" i="7"/>
  <c r="K27" i="7"/>
  <c r="K25" i="7"/>
  <c r="K33" i="7"/>
  <c r="J32" i="7"/>
  <c r="S32" i="7" s="1"/>
  <c r="J33" i="7"/>
  <c r="J31" i="7"/>
  <c r="J30" i="7"/>
  <c r="J29" i="7"/>
  <c r="J17" i="7"/>
  <c r="J22" i="7"/>
  <c r="J20" i="7"/>
  <c r="J27" i="7"/>
  <c r="J25" i="7"/>
  <c r="J34" i="7"/>
  <c r="S34" i="7" s="1"/>
  <c r="J57" i="7"/>
  <c r="S57" i="7" s="1"/>
  <c r="J50" i="7"/>
  <c r="J49" i="7"/>
  <c r="J48" i="7"/>
  <c r="J47" i="7"/>
  <c r="J46" i="7"/>
  <c r="J45" i="7"/>
  <c r="J44" i="7"/>
  <c r="I30" i="7"/>
  <c r="S30" i="7" s="1"/>
  <c r="I29" i="7"/>
  <c r="I22" i="7"/>
  <c r="I20" i="7"/>
  <c r="I27" i="7"/>
  <c r="I25" i="7"/>
  <c r="I52" i="7"/>
  <c r="S52" i="7" s="1"/>
  <c r="I51" i="7"/>
  <c r="S51" i="7" s="1"/>
  <c r="I31" i="7"/>
  <c r="S31" i="7" s="1"/>
  <c r="I17" i="7"/>
  <c r="I55" i="7"/>
  <c r="S55" i="7" s="1"/>
  <c r="I50" i="7"/>
  <c r="S50" i="7" s="1"/>
  <c r="I49" i="7"/>
  <c r="S49" i="7" s="1"/>
  <c r="I48" i="7"/>
  <c r="S48" i="7" s="1"/>
  <c r="I47" i="7"/>
  <c r="S47" i="7" s="1"/>
  <c r="I46" i="7"/>
  <c r="S46" i="7" s="1"/>
  <c r="I45" i="7"/>
  <c r="S45" i="7" s="1"/>
  <c r="I44" i="7"/>
  <c r="S20" i="7" l="1"/>
  <c r="S29" i="7"/>
  <c r="S22" i="7"/>
  <c r="S27" i="7"/>
  <c r="S33" i="7"/>
  <c r="S17" i="7"/>
  <c r="S44" i="7"/>
  <c r="S25" i="7"/>
  <c r="K62" i="7"/>
  <c r="I62" i="7"/>
  <c r="J62" i="7"/>
  <c r="S62" i="7" l="1"/>
</calcChain>
</file>

<file path=xl/sharedStrings.xml><?xml version="1.0" encoding="utf-8"?>
<sst xmlns="http://schemas.openxmlformats.org/spreadsheetml/2006/main" count="63" uniqueCount="63">
  <si>
    <t>Please enter your URN in the green box:</t>
  </si>
  <si>
    <t>The following funding has been paid to you on:</t>
  </si>
  <si>
    <t xml:space="preserve">Allocations </t>
  </si>
  <si>
    <t xml:space="preserve">Total Todate </t>
  </si>
  <si>
    <t>Disability Access Fund (DAF)</t>
  </si>
  <si>
    <t>Social deprivation month in arrears</t>
  </si>
  <si>
    <t>Social deprivation current month</t>
  </si>
  <si>
    <t>Autumn 24 Adjustments - Universal 3&amp;4 YOF</t>
  </si>
  <si>
    <t>Autumn 24 Adjustments - Extended 3&amp;4 YOF</t>
  </si>
  <si>
    <t>Lead Childminding Practitioner Bursary</t>
  </si>
  <si>
    <t>Inclusion Link Programme - supply cover funding</t>
  </si>
  <si>
    <t>GRT funding</t>
  </si>
  <si>
    <t>Fee for children exceeding 570 hours</t>
  </si>
  <si>
    <t>Census late fee</t>
  </si>
  <si>
    <t>Late fee</t>
  </si>
  <si>
    <t>Total funding for month</t>
  </si>
  <si>
    <t>We have to wait until the adjustment is closed before we can process it, therefore your Spring adjustment is paid in April, the Summer adjustment is paid in September, and the Autumn adjustment is paid in January.</t>
  </si>
  <si>
    <t xml:space="preserve">Contacts: </t>
  </si>
  <si>
    <t>For Supply cover for SEND TUF panel and Inclusion Link Panel, please contact the Early Years Team on EY.SEND@n-somerset.gov.uk</t>
  </si>
  <si>
    <t>SUMMARY OF EARLY YEARS FUNDING 2025/2026</t>
  </si>
  <si>
    <t>Spring 25 Adjustments - Universal 3&amp;4 YOF</t>
  </si>
  <si>
    <t>Spring 25 Adjustments - Extended 3&amp;4 YOF</t>
  </si>
  <si>
    <t>Spring 25 Adjustments - Disadvantaged 2 YOF</t>
  </si>
  <si>
    <t>Spring 25 Adjustments - Working parent 2 YOF</t>
  </si>
  <si>
    <t>Spring 25 Adjustments - Working parent 9 MOF</t>
  </si>
  <si>
    <t>Spring 25 Adjustments - EYPP</t>
  </si>
  <si>
    <t>Spring 25 Adjustments - TUF</t>
  </si>
  <si>
    <t>For funding queries, please contact EY.Funding@n-somerset.gov.uk</t>
  </si>
  <si>
    <t>If you have an amount shown, but have not received it, it may be on hold due to waiting on your census form, Public Liability insurance certificate, funded opening dates form, or signed agreement, so please email them to EY.funding@n-somerset.gov.uk</t>
  </si>
  <si>
    <t>Early Years Budget Grant for Autumn 2024 &amp; Spring 2025 3&amp;4yos</t>
  </si>
  <si>
    <t>For the breakdown per child, please log into the funding system.</t>
  </si>
  <si>
    <t>For general Early Years enquiries such as he LCP and link payments, please contact the Early Years Team on early.years@n-somerset.gov.uk</t>
  </si>
  <si>
    <t>Summer 25 Adjustments - Universal 3&amp;4 YOF</t>
  </si>
  <si>
    <t>Summer 25 Adjustments - Extended 3&amp;4 YOF</t>
  </si>
  <si>
    <t>Fairfield to invoice</t>
  </si>
  <si>
    <t>Kewstoke</t>
  </si>
  <si>
    <t>Claim - Summer EYPP</t>
  </si>
  <si>
    <t>Claim - Summer TUF</t>
  </si>
  <si>
    <t>Claim - 9mo Working Parent expanded hours</t>
  </si>
  <si>
    <t>Claim - 9mo EYPP</t>
  </si>
  <si>
    <t>Claim - 9mo TUF</t>
  </si>
  <si>
    <t>Claim - 2yo Families Receiving Additional Support funded hours</t>
  </si>
  <si>
    <t xml:space="preserve">Claim - 2yo FRAS EYPP </t>
  </si>
  <si>
    <t>Claim - 2yo Working Family expanded hours</t>
  </si>
  <si>
    <t>Claim - 2yo Working Family EYPP</t>
  </si>
  <si>
    <t>Claim - 2yo TUF</t>
  </si>
  <si>
    <t>Claim - 3&amp;4yo Universal funded hours</t>
  </si>
  <si>
    <t>Claim - 3&amp;4yo EYPP</t>
  </si>
  <si>
    <t>Claim - 3&amp;4yo Working Family extended hours</t>
  </si>
  <si>
    <t>Claim - 3&amp;4yo TUF</t>
  </si>
  <si>
    <t>Summer 25 Adjustments - Disadvantaged 2 YOF</t>
  </si>
  <si>
    <t>Summer 25 Adjustments - Working parent 2 YOF</t>
  </si>
  <si>
    <t>Summer 25 Adjustments - Working parent 9 MOF</t>
  </si>
  <si>
    <t>Summer 25 Adjustments - EYPP</t>
  </si>
  <si>
    <t>Summer 25 Adjustments - TUF</t>
  </si>
  <si>
    <t>Please note: The blue cells are your monthly payments for the Autumn Claim. Your Autumn claim has been divided into 4 equal monthly payments.</t>
  </si>
  <si>
    <t>Oct-25 additional payment</t>
  </si>
  <si>
    <t>Debt repayment to other council services (deducted from 2yo expanded funding)</t>
  </si>
  <si>
    <t>Autumn 25 adjustments - Working parent 2 YOF</t>
  </si>
  <si>
    <t>Early Years Expansion Grant for September 2025 onwards to support expansion for 9mo and 2yo funding</t>
  </si>
  <si>
    <t>Paid in May</t>
  </si>
  <si>
    <t>Paid in Oct</t>
  </si>
  <si>
    <t>Early years National Insurance contributions and teachers’ pay grant (EY NTPG) for 2025 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</si>
</sst>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0\)"/>
    <numFmt numFmtId="166" formatCode="mmm\-yyyy"/>
    <numFmt numFmtId="167" formatCode="_-* #,##0_-;\-* #,##0_-;_-* &quot;-&quot;??_-;_-@_-"/>
  </numFmts>
  <fonts count="19" x14ac:knownFonts="1">
    <font>
      <sz val="10"/>
      <name val="Arial"/>
    </font>
    <font>
      <sz val="12"/>
      <color theme="1"/>
      <name val="Arial"/>
      <family val="2"/>
    </font>
    <font>
      <sz val="12"/>
      <color theme="1"/>
      <name val="Arial"/>
      <family val="2"/>
    </font>
    <font>
      <sz val="12"/>
      <color theme="1"/>
      <name val="Arial"/>
      <family val="2"/>
    </font>
    <font>
      <sz val="10"/>
      <name val="Arial"/>
      <family val="2"/>
    </font>
    <font>
      <b/>
      <sz val="12"/>
      <name val="Arial"/>
      <family val="2"/>
    </font>
    <font>
      <sz val="12"/>
      <name val="Arial"/>
      <family val="2"/>
    </font>
    <font>
      <sz val="12"/>
      <color indexed="10"/>
      <name val="Arial"/>
      <family val="2"/>
    </font>
    <font>
      <b/>
      <sz val="12"/>
      <color indexed="10"/>
      <name val="Arial"/>
      <family val="2"/>
    </font>
    <font>
      <sz val="11"/>
      <color theme="1"/>
      <name val="Calibri"/>
      <family val="2"/>
      <scheme val="minor"/>
    </font>
    <font>
      <sz val="10"/>
      <color indexed="8"/>
      <name val="Arial"/>
      <family val="2"/>
    </font>
    <font>
      <sz val="8"/>
      <name val="Arial"/>
      <family val="2"/>
    </font>
    <font>
      <sz val="12"/>
      <color theme="0"/>
      <name val="Arial"/>
      <family val="2"/>
    </font>
    <font>
      <sz val="10"/>
      <color theme="0"/>
      <name val="Arial"/>
    </font>
    <font>
      <sz val="11"/>
      <color theme="0"/>
      <name val="Calibri"/>
      <family val="2"/>
    </font>
    <font>
      <sz val="10"/>
      <color theme="0"/>
      <name val="Arial"/>
      <family val="2"/>
    </font>
    <font>
      <sz val="11"/>
      <color theme="0"/>
      <name val="Arial"/>
      <family val="2"/>
    </font>
    <font>
      <sz val="11"/>
      <color theme="0"/>
      <name val="Calibri"/>
      <family val="2"/>
      <scheme val="minor"/>
    </font>
    <font>
      <b/>
      <sz val="10"/>
      <color theme="0"/>
      <name val="Arial"/>
      <family val="2"/>
    </font>
  </fonts>
  <fills count="6">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bottom/>
      <diagonal/>
    </border>
    <border>
      <left style="thin">
        <color indexed="64"/>
      </left>
      <right/>
      <top/>
      <bottom/>
      <diagonal/>
    </border>
    <border>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s>
  <cellStyleXfs count="8">
    <xf numFmtId="0" fontId="0" fillId="0" borderId="0"/>
    <xf numFmtId="0" fontId="4" fillId="0" borderId="0"/>
    <xf numFmtId="0" fontId="3" fillId="0" borderId="0"/>
    <xf numFmtId="0" fontId="2" fillId="0" borderId="0"/>
    <xf numFmtId="0" fontId="1" fillId="0" borderId="0"/>
    <xf numFmtId="0" fontId="9" fillId="0" borderId="0"/>
    <xf numFmtId="0" fontId="1" fillId="0" borderId="0"/>
    <xf numFmtId="0" fontId="10" fillId="0" borderId="0">
      <alignment vertical="top"/>
    </xf>
  </cellStyleXfs>
  <cellXfs count="192">
    <xf numFmtId="0" fontId="0" fillId="0" borderId="0" xfId="0"/>
    <xf numFmtId="0" fontId="7" fillId="0" borderId="4" xfId="1" applyFont="1" applyBorder="1" applyAlignment="1">
      <alignment horizontal="center" textRotation="90"/>
    </xf>
    <xf numFmtId="0" fontId="6" fillId="0" borderId="0" xfId="1" applyFont="1" applyAlignment="1">
      <alignment horizontal="left"/>
    </xf>
    <xf numFmtId="0" fontId="6" fillId="0" borderId="19" xfId="1" applyFont="1" applyBorder="1" applyAlignment="1">
      <alignment horizontal="left"/>
    </xf>
    <xf numFmtId="0" fontId="7" fillId="0" borderId="6" xfId="1" applyFont="1" applyBorder="1"/>
    <xf numFmtId="0" fontId="7" fillId="0" borderId="2" xfId="1" applyFont="1" applyBorder="1"/>
    <xf numFmtId="0" fontId="7" fillId="0" borderId="0" xfId="1" applyFont="1"/>
    <xf numFmtId="0" fontId="6" fillId="0" borderId="0" xfId="1" applyFont="1"/>
    <xf numFmtId="0" fontId="5" fillId="0" borderId="0" xfId="1" applyFont="1" applyAlignment="1">
      <alignment horizontal="center"/>
    </xf>
    <xf numFmtId="0" fontId="5" fillId="0" borderId="0" xfId="1" applyFont="1"/>
    <xf numFmtId="0" fontId="5" fillId="0" borderId="9" xfId="1" applyFont="1" applyBorder="1" applyAlignment="1">
      <alignment horizontal="center"/>
    </xf>
    <xf numFmtId="0" fontId="5" fillId="0" borderId="10" xfId="1" applyFont="1" applyBorder="1"/>
    <xf numFmtId="0" fontId="5" fillId="0" borderId="14" xfId="1" applyFont="1" applyBorder="1"/>
    <xf numFmtId="0" fontId="8" fillId="0" borderId="9" xfId="1" applyFont="1" applyBorder="1" applyAlignment="1">
      <alignment horizontal="center"/>
    </xf>
    <xf numFmtId="0" fontId="8" fillId="0" borderId="10" xfId="1" applyFont="1" applyBorder="1"/>
    <xf numFmtId="0" fontId="7" fillId="0" borderId="0" xfId="1" applyFont="1" applyAlignment="1">
      <alignment horizontal="left"/>
    </xf>
    <xf numFmtId="0" fontId="8" fillId="0" borderId="8" xfId="1" applyFont="1" applyBorder="1"/>
    <xf numFmtId="0" fontId="8" fillId="0" borderId="0" xfId="1" applyFont="1"/>
    <xf numFmtId="0" fontId="8" fillId="0" borderId="4" xfId="1" applyFont="1" applyBorder="1" applyAlignment="1">
      <alignment horizontal="center"/>
    </xf>
    <xf numFmtId="0" fontId="8" fillId="0" borderId="18" xfId="1" applyFont="1" applyBorder="1" applyAlignment="1">
      <alignment horizontal="center"/>
    </xf>
    <xf numFmtId="0" fontId="7" fillId="0" borderId="19" xfId="1" applyFont="1" applyBorder="1" applyAlignment="1">
      <alignment horizontal="left"/>
    </xf>
    <xf numFmtId="0" fontId="8" fillId="0" borderId="20" xfId="1" applyFont="1" applyBorder="1"/>
    <xf numFmtId="0" fontId="8" fillId="0" borderId="16" xfId="1" applyFont="1" applyBorder="1" applyAlignment="1">
      <alignment horizontal="center"/>
    </xf>
    <xf numFmtId="0" fontId="7" fillId="0" borderId="1" xfId="1" applyFont="1" applyBorder="1" applyAlignment="1">
      <alignment horizontal="left"/>
    </xf>
    <xf numFmtId="0" fontId="6" fillId="0" borderId="2" xfId="1" applyFont="1" applyBorder="1"/>
    <xf numFmtId="0" fontId="7" fillId="0" borderId="3" xfId="1" applyFont="1" applyBorder="1"/>
    <xf numFmtId="0" fontId="7" fillId="0" borderId="4" xfId="1" applyFont="1" applyBorder="1" applyAlignment="1">
      <alignment horizontal="left"/>
    </xf>
    <xf numFmtId="0" fontId="7" fillId="0" borderId="5" xfId="1" applyFont="1" applyBorder="1"/>
    <xf numFmtId="0" fontId="6" fillId="0" borderId="6" xfId="1" applyFont="1" applyBorder="1"/>
    <xf numFmtId="0" fontId="7" fillId="0" borderId="7" xfId="1" applyFont="1" applyBorder="1"/>
    <xf numFmtId="0" fontId="7" fillId="0" borderId="8" xfId="1" applyFont="1" applyBorder="1"/>
    <xf numFmtId="0" fontId="7" fillId="0" borderId="9" xfId="1" applyFont="1" applyBorder="1"/>
    <xf numFmtId="0" fontId="7" fillId="0" borderId="1" xfId="1" applyFont="1" applyBorder="1"/>
    <xf numFmtId="0" fontId="7" fillId="0" borderId="10" xfId="1" applyFont="1" applyBorder="1"/>
    <xf numFmtId="0" fontId="7" fillId="0" borderId="4" xfId="1" applyFont="1" applyBorder="1"/>
    <xf numFmtId="0" fontId="6" fillId="0" borderId="4" xfId="1" applyFont="1" applyBorder="1" applyAlignment="1">
      <alignment horizontal="left"/>
    </xf>
    <xf numFmtId="0" fontId="6" fillId="0" borderId="9" xfId="1" applyFont="1" applyBorder="1"/>
    <xf numFmtId="0" fontId="6" fillId="0" borderId="10" xfId="1" applyFont="1" applyBorder="1"/>
    <xf numFmtId="0" fontId="6" fillId="0" borderId="8" xfId="1" applyFont="1" applyBorder="1"/>
    <xf numFmtId="0" fontId="6" fillId="0" borderId="4" xfId="1" applyFont="1" applyBorder="1"/>
    <xf numFmtId="0" fontId="5" fillId="0" borderId="4" xfId="1" applyFont="1" applyBorder="1" applyAlignment="1">
      <alignment horizontal="left"/>
    </xf>
    <xf numFmtId="0" fontId="5" fillId="0" borderId="4" xfId="1" applyFont="1" applyBorder="1" applyAlignment="1">
      <alignment horizontal="center"/>
    </xf>
    <xf numFmtId="0" fontId="5" fillId="0" borderId="8" xfId="1" applyFont="1" applyBorder="1"/>
    <xf numFmtId="0" fontId="5" fillId="0" borderId="9" xfId="1" applyFont="1" applyBorder="1"/>
    <xf numFmtId="0" fontId="5" fillId="0" borderId="4" xfId="1" applyFont="1" applyBorder="1"/>
    <xf numFmtId="0" fontId="5" fillId="0" borderId="13" xfId="1" applyFont="1" applyBorder="1" applyAlignment="1">
      <alignment horizontal="center"/>
    </xf>
    <xf numFmtId="0" fontId="5" fillId="0" borderId="11" xfId="1" applyFont="1" applyBorder="1"/>
    <xf numFmtId="0" fontId="8" fillId="0" borderId="4" xfId="1" applyFont="1" applyBorder="1" applyAlignment="1">
      <alignment horizontal="left"/>
    </xf>
    <xf numFmtId="0" fontId="8" fillId="0" borderId="15" xfId="1" applyFont="1" applyBorder="1" applyAlignment="1">
      <alignment horizontal="center"/>
    </xf>
    <xf numFmtId="0" fontId="5" fillId="0" borderId="16" xfId="1" applyFont="1" applyBorder="1" applyAlignment="1">
      <alignment horizontal="center"/>
    </xf>
    <xf numFmtId="0" fontId="8" fillId="0" borderId="17" xfId="1" applyFont="1" applyBorder="1" applyAlignment="1">
      <alignment horizontal="center"/>
    </xf>
    <xf numFmtId="0" fontId="7" fillId="0" borderId="18" xfId="1" applyFont="1" applyBorder="1" applyAlignment="1">
      <alignment horizontal="left"/>
    </xf>
    <xf numFmtId="0" fontId="7" fillId="0" borderId="19" xfId="1" applyFont="1" applyBorder="1"/>
    <xf numFmtId="0" fontId="8" fillId="0" borderId="19" xfId="1" applyFont="1" applyBorder="1"/>
    <xf numFmtId="2" fontId="6" fillId="0" borderId="23" xfId="1" applyNumberFormat="1" applyFont="1" applyBorder="1" applyAlignment="1">
      <alignment horizontal="left"/>
    </xf>
    <xf numFmtId="0" fontId="5" fillId="0" borderId="24" xfId="1" applyFont="1" applyBorder="1"/>
    <xf numFmtId="165" fontId="6" fillId="0" borderId="35" xfId="1" applyNumberFormat="1" applyFont="1" applyBorder="1" applyAlignment="1">
      <alignment horizontal="right"/>
    </xf>
    <xf numFmtId="0" fontId="6" fillId="0" borderId="24" xfId="1" applyFont="1" applyBorder="1" applyAlignment="1">
      <alignment horizontal="left"/>
    </xf>
    <xf numFmtId="0" fontId="6" fillId="0" borderId="14" xfId="1" applyFont="1" applyBorder="1" applyAlignment="1">
      <alignment horizontal="left"/>
    </xf>
    <xf numFmtId="2" fontId="6" fillId="0" borderId="26" xfId="1" applyNumberFormat="1" applyFont="1" applyBorder="1" applyAlignment="1">
      <alignment horizontal="left"/>
    </xf>
    <xf numFmtId="0" fontId="7" fillId="0" borderId="0" xfId="1" applyFont="1" applyAlignment="1">
      <alignment wrapText="1"/>
    </xf>
    <xf numFmtId="0" fontId="7" fillId="0" borderId="0" xfId="1" applyFont="1" applyAlignment="1">
      <alignment horizontal="left" wrapText="1"/>
    </xf>
    <xf numFmtId="0" fontId="5" fillId="2" borderId="37" xfId="1" applyFont="1" applyFill="1" applyBorder="1" applyProtection="1">
      <protection locked="0"/>
    </xf>
    <xf numFmtId="165" fontId="6" fillId="0" borderId="36" xfId="1" applyNumberFormat="1" applyFont="1" applyBorder="1" applyAlignment="1">
      <alignment horizontal="right"/>
    </xf>
    <xf numFmtId="164" fontId="6" fillId="0" borderId="37" xfId="1" applyNumberFormat="1" applyFont="1" applyBorder="1" applyAlignment="1">
      <alignment horizontal="right"/>
    </xf>
    <xf numFmtId="0" fontId="5" fillId="0" borderId="0" xfId="1" applyFont="1" applyAlignment="1">
      <alignment horizontal="left"/>
    </xf>
    <xf numFmtId="0" fontId="6" fillId="0" borderId="23" xfId="1" applyFont="1" applyBorder="1" applyAlignment="1">
      <alignment horizontal="left"/>
    </xf>
    <xf numFmtId="0" fontId="8" fillId="0" borderId="4" xfId="1" applyFont="1" applyBorder="1" applyAlignment="1">
      <alignment horizontal="left" wrapText="1"/>
    </xf>
    <xf numFmtId="0" fontId="8" fillId="0" borderId="9" xfId="1" applyFont="1" applyBorder="1" applyAlignment="1">
      <alignment horizontal="center" wrapText="1"/>
    </xf>
    <xf numFmtId="0" fontId="7" fillId="0" borderId="4" xfId="1" applyFont="1" applyBorder="1" applyAlignment="1">
      <alignment horizontal="center" textRotation="90" wrapText="1"/>
    </xf>
    <xf numFmtId="0" fontId="8" fillId="0" borderId="8" xfId="1" applyFont="1" applyBorder="1" applyAlignment="1">
      <alignment wrapText="1"/>
    </xf>
    <xf numFmtId="0" fontId="8" fillId="0" borderId="10" xfId="1" applyFont="1" applyBorder="1" applyAlignment="1">
      <alignment wrapText="1"/>
    </xf>
    <xf numFmtId="0" fontId="8" fillId="0" borderId="0" xfId="1" applyFont="1" applyAlignment="1">
      <alignment wrapText="1"/>
    </xf>
    <xf numFmtId="14" fontId="6" fillId="0" borderId="37" xfId="1" applyNumberFormat="1" applyFont="1" applyBorder="1" applyAlignment="1">
      <alignment horizontal="center"/>
    </xf>
    <xf numFmtId="165" fontId="6" fillId="0" borderId="54" xfId="1" applyNumberFormat="1" applyFont="1" applyBorder="1" applyAlignment="1">
      <alignment horizontal="right"/>
    </xf>
    <xf numFmtId="165" fontId="6" fillId="0" borderId="55" xfId="1" applyNumberFormat="1" applyFont="1" applyBorder="1" applyAlignment="1">
      <alignment horizontal="right"/>
    </xf>
    <xf numFmtId="0" fontId="6" fillId="0" borderId="26" xfId="1" applyFont="1" applyBorder="1" applyAlignment="1">
      <alignment horizontal="left"/>
    </xf>
    <xf numFmtId="165" fontId="6" fillId="0" borderId="41" xfId="1" applyNumberFormat="1" applyFont="1" applyBorder="1" applyAlignment="1">
      <alignment horizontal="right" wrapText="1"/>
    </xf>
    <xf numFmtId="165" fontId="6" fillId="0" borderId="36" xfId="1" applyNumberFormat="1" applyFont="1" applyBorder="1" applyAlignment="1">
      <alignment horizontal="right" wrapText="1"/>
    </xf>
    <xf numFmtId="165" fontId="6" fillId="4" borderId="36" xfId="1" applyNumberFormat="1" applyFont="1" applyFill="1" applyBorder="1" applyAlignment="1">
      <alignment horizontal="right"/>
    </xf>
    <xf numFmtId="165" fontId="6" fillId="0" borderId="54" xfId="1" applyNumberFormat="1" applyFont="1" applyBorder="1" applyAlignment="1">
      <alignment horizontal="right" wrapText="1"/>
    </xf>
    <xf numFmtId="165" fontId="6" fillId="0" borderId="57" xfId="1" applyNumberFormat="1" applyFont="1" applyBorder="1" applyAlignment="1">
      <alignment horizontal="right" wrapText="1"/>
    </xf>
    <xf numFmtId="165" fontId="6" fillId="0" borderId="37" xfId="1" applyNumberFormat="1" applyFont="1" applyBorder="1" applyAlignment="1">
      <alignment horizontal="right"/>
    </xf>
    <xf numFmtId="165" fontId="6" fillId="0" borderId="56" xfId="1" applyNumberFormat="1" applyFont="1" applyBorder="1" applyAlignment="1">
      <alignment horizontal="right" wrapText="1"/>
    </xf>
    <xf numFmtId="0" fontId="5" fillId="0" borderId="0" xfId="1" applyFont="1" applyProtection="1">
      <protection locked="0"/>
    </xf>
    <xf numFmtId="165" fontId="6" fillId="0" borderId="59" xfId="1" applyNumberFormat="1" applyFont="1" applyBorder="1" applyAlignment="1">
      <alignment horizontal="right" wrapText="1"/>
    </xf>
    <xf numFmtId="165" fontId="6" fillId="5" borderId="35" xfId="1" applyNumberFormat="1" applyFont="1" applyFill="1" applyBorder="1" applyAlignment="1">
      <alignment horizontal="right"/>
    </xf>
    <xf numFmtId="165" fontId="6" fillId="5" borderId="36" xfId="1" applyNumberFormat="1" applyFont="1" applyFill="1" applyBorder="1" applyAlignment="1">
      <alignment horizontal="right"/>
    </xf>
    <xf numFmtId="165" fontId="6" fillId="5" borderId="56" xfId="1" applyNumberFormat="1" applyFont="1" applyFill="1" applyBorder="1" applyAlignment="1">
      <alignment horizontal="right"/>
    </xf>
    <xf numFmtId="165" fontId="6" fillId="5" borderId="55" xfId="1" applyNumberFormat="1" applyFont="1" applyFill="1" applyBorder="1" applyAlignment="1">
      <alignment horizontal="right"/>
    </xf>
    <xf numFmtId="165" fontId="6" fillId="4" borderId="55" xfId="1" applyNumberFormat="1" applyFont="1" applyFill="1" applyBorder="1" applyAlignment="1">
      <alignment horizontal="right"/>
    </xf>
    <xf numFmtId="165" fontId="6" fillId="5" borderId="59" xfId="1" applyNumberFormat="1" applyFont="1" applyFill="1" applyBorder="1" applyAlignment="1">
      <alignment horizontal="right"/>
    </xf>
    <xf numFmtId="165" fontId="6" fillId="5" borderId="54" xfId="1" applyNumberFormat="1" applyFont="1" applyFill="1" applyBorder="1" applyAlignment="1">
      <alignment horizontal="right"/>
    </xf>
    <xf numFmtId="165" fontId="6" fillId="0" borderId="55" xfId="1" applyNumberFormat="1" applyFont="1" applyBorder="1" applyAlignment="1">
      <alignment horizontal="right" wrapText="1"/>
    </xf>
    <xf numFmtId="165" fontId="6" fillId="0" borderId="41" xfId="1" applyNumberFormat="1" applyFont="1" applyBorder="1" applyAlignment="1">
      <alignment horizontal="right"/>
    </xf>
    <xf numFmtId="165" fontId="6" fillId="0" borderId="56" xfId="1" applyNumberFormat="1" applyFont="1" applyBorder="1" applyAlignment="1">
      <alignment horizontal="right"/>
    </xf>
    <xf numFmtId="165" fontId="6" fillId="4" borderId="41" xfId="1" applyNumberFormat="1" applyFont="1" applyFill="1" applyBorder="1" applyAlignment="1">
      <alignment horizontal="right"/>
    </xf>
    <xf numFmtId="0" fontId="5" fillId="0" borderId="4" xfId="1" applyFont="1" applyBorder="1" applyAlignment="1">
      <alignment horizontal="left" wrapText="1"/>
    </xf>
    <xf numFmtId="0" fontId="5" fillId="0" borderId="9" xfId="1" applyFont="1" applyBorder="1" applyAlignment="1">
      <alignment horizontal="center" wrapText="1"/>
    </xf>
    <xf numFmtId="0" fontId="5" fillId="0" borderId="32" xfId="1" applyFont="1" applyBorder="1" applyAlignment="1">
      <alignment horizontal="center" wrapText="1"/>
    </xf>
    <xf numFmtId="166" fontId="6" fillId="0" borderId="41" xfId="1" applyNumberFormat="1" applyFont="1" applyBorder="1" applyAlignment="1">
      <alignment horizontal="center" wrapText="1"/>
    </xf>
    <xf numFmtId="166" fontId="6" fillId="0" borderId="32" xfId="1" applyNumberFormat="1" applyFont="1" applyBorder="1" applyAlignment="1">
      <alignment horizontal="center" wrapText="1"/>
    </xf>
    <xf numFmtId="0" fontId="5" fillId="0" borderId="8" xfId="1" applyFont="1" applyBorder="1" applyAlignment="1">
      <alignment wrapText="1"/>
    </xf>
    <xf numFmtId="0" fontId="5" fillId="0" borderId="10" xfId="1" applyFont="1" applyBorder="1" applyAlignment="1">
      <alignment wrapText="1"/>
    </xf>
    <xf numFmtId="0" fontId="5" fillId="0" borderId="0" xfId="1" applyFont="1" applyAlignment="1">
      <alignment wrapText="1"/>
    </xf>
    <xf numFmtId="165" fontId="6" fillId="0" borderId="59" xfId="1" applyNumberFormat="1" applyFont="1" applyBorder="1" applyAlignment="1">
      <alignment horizontal="right"/>
    </xf>
    <xf numFmtId="165" fontId="6" fillId="0" borderId="37" xfId="1" applyNumberFormat="1" applyFont="1" applyBorder="1" applyAlignment="1">
      <alignment horizontal="right" wrapText="1"/>
    </xf>
    <xf numFmtId="0" fontId="12" fillId="0" borderId="0" xfId="0" applyFont="1"/>
    <xf numFmtId="0" fontId="13" fillId="0" borderId="0" xfId="0" applyFont="1"/>
    <xf numFmtId="0" fontId="12" fillId="0" borderId="0" xfId="0" applyFont="1" applyAlignment="1">
      <alignment wrapText="1"/>
    </xf>
    <xf numFmtId="0" fontId="12" fillId="0" borderId="0" xfId="6" applyFont="1"/>
    <xf numFmtId="167" fontId="12" fillId="0" borderId="0" xfId="0" applyNumberFormat="1" applyFont="1" applyAlignment="1">
      <alignment horizontal="center" vertical="center" wrapText="1"/>
    </xf>
    <xf numFmtId="0" fontId="13" fillId="0" borderId="0" xfId="0" applyFont="1" applyAlignment="1">
      <alignment wrapText="1"/>
    </xf>
    <xf numFmtId="2" fontId="14" fillId="0" borderId="0" xfId="0" applyNumberFormat="1" applyFont="1"/>
    <xf numFmtId="2" fontId="14" fillId="0" borderId="0" xfId="0" applyNumberFormat="1" applyFont="1" applyAlignment="1">
      <alignment wrapText="1"/>
    </xf>
    <xf numFmtId="167" fontId="15" fillId="0" borderId="0" xfId="0" applyNumberFormat="1" applyFont="1" applyAlignment="1">
      <alignment horizontal="center" vertical="center" wrapText="1"/>
    </xf>
    <xf numFmtId="167" fontId="12" fillId="0" borderId="0" xfId="0" applyNumberFormat="1" applyFont="1" applyAlignment="1">
      <alignment horizontal="left" vertical="center" wrapText="1"/>
    </xf>
    <xf numFmtId="0" fontId="15" fillId="0" borderId="0" xfId="0" applyFont="1" applyAlignment="1">
      <alignment horizontal="right" vertical="center" wrapText="1"/>
    </xf>
    <xf numFmtId="0" fontId="12" fillId="0" borderId="0" xfId="7" applyFont="1">
      <alignment vertical="top"/>
    </xf>
    <xf numFmtId="1" fontId="12" fillId="0" borderId="0" xfId="7" applyNumberFormat="1" applyFont="1">
      <alignment vertical="top"/>
    </xf>
    <xf numFmtId="0" fontId="14" fillId="0" borderId="0" xfId="0" applyFont="1"/>
    <xf numFmtId="1" fontId="15" fillId="0" borderId="0" xfId="1" applyNumberFormat="1" applyFont="1"/>
    <xf numFmtId="1" fontId="15" fillId="0" borderId="0" xfId="0" applyNumberFormat="1" applyFont="1"/>
    <xf numFmtId="0" fontId="16" fillId="0" borderId="0" xfId="0" applyFont="1" applyAlignment="1">
      <alignment horizontal="right" wrapText="1" readingOrder="1"/>
    </xf>
    <xf numFmtId="0" fontId="17" fillId="0" borderId="0" xfId="5" applyFont="1"/>
    <xf numFmtId="4" fontId="12" fillId="0" borderId="0" xfId="0" applyNumberFormat="1" applyFont="1"/>
    <xf numFmtId="4" fontId="13" fillId="0" borderId="0" xfId="0" applyNumberFormat="1" applyFont="1"/>
    <xf numFmtId="4" fontId="18" fillId="0" borderId="0" xfId="0" applyNumberFormat="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23" xfId="1" applyFont="1" applyBorder="1" applyAlignment="1">
      <alignment horizontal="left" wrapText="1"/>
    </xf>
    <xf numFmtId="0" fontId="6" fillId="0" borderId="24" xfId="1" applyFont="1" applyBorder="1" applyAlignment="1">
      <alignment horizontal="left" wrapText="1"/>
    </xf>
    <xf numFmtId="0" fontId="6" fillId="0" borderId="30" xfId="1" applyFont="1" applyBorder="1" applyAlignment="1">
      <alignment horizontal="left" wrapText="1"/>
    </xf>
    <xf numFmtId="0" fontId="6" fillId="0" borderId="31" xfId="1" applyFont="1" applyBorder="1" applyAlignment="1">
      <alignment horizontal="left" wrapText="1"/>
    </xf>
    <xf numFmtId="0" fontId="6" fillId="0" borderId="50" xfId="1" applyFont="1" applyBorder="1" applyAlignment="1">
      <alignment horizontal="left" wrapText="1"/>
    </xf>
    <xf numFmtId="0" fontId="6" fillId="0" borderId="0" xfId="1" applyFont="1" applyAlignment="1">
      <alignment horizontal="center" wrapText="1"/>
    </xf>
    <xf numFmtId="0" fontId="6" fillId="0" borderId="47" xfId="1" applyFont="1" applyBorder="1" applyAlignment="1">
      <alignment horizontal="left"/>
    </xf>
    <xf numFmtId="0" fontId="6" fillId="0" borderId="12" xfId="1" applyFont="1" applyBorder="1" applyAlignment="1">
      <alignment horizontal="left"/>
    </xf>
    <xf numFmtId="0" fontId="6" fillId="0" borderId="53" xfId="1" applyFont="1" applyBorder="1" applyAlignment="1">
      <alignment horizontal="left"/>
    </xf>
    <xf numFmtId="0" fontId="6" fillId="0" borderId="43" xfId="1" applyFont="1" applyBorder="1" applyAlignment="1">
      <alignment horizontal="left" wrapText="1"/>
    </xf>
    <xf numFmtId="0" fontId="6" fillId="0" borderId="46" xfId="1" applyFont="1" applyBorder="1" applyAlignment="1">
      <alignment horizontal="left" wrapText="1"/>
    </xf>
    <xf numFmtId="0" fontId="5" fillId="3" borderId="28" xfId="1" applyFont="1" applyFill="1" applyBorder="1" applyAlignment="1">
      <alignment horizontal="center" vertical="center" wrapText="1"/>
    </xf>
    <xf numFmtId="0" fontId="5" fillId="0" borderId="21" xfId="1" applyFont="1" applyBorder="1" applyAlignment="1">
      <alignment horizontal="left"/>
    </xf>
    <xf numFmtId="0" fontId="5" fillId="0" borderId="27" xfId="1" applyFont="1" applyBorder="1" applyAlignment="1">
      <alignment horizontal="left"/>
    </xf>
    <xf numFmtId="0" fontId="5" fillId="0" borderId="22" xfId="1" applyFont="1" applyBorder="1" applyAlignment="1">
      <alignment horizontal="left"/>
    </xf>
    <xf numFmtId="0" fontId="6" fillId="0" borderId="44" xfId="1" applyFont="1" applyBorder="1" applyAlignment="1">
      <alignment horizontal="left" wrapText="1"/>
    </xf>
    <xf numFmtId="0" fontId="6" fillId="0" borderId="45" xfId="1" applyFont="1" applyBorder="1" applyAlignment="1">
      <alignment horizontal="left" wrapText="1"/>
    </xf>
    <xf numFmtId="0" fontId="6" fillId="0" borderId="49" xfId="1" applyFont="1" applyBorder="1" applyAlignment="1">
      <alignment horizontal="left" wrapText="1"/>
    </xf>
    <xf numFmtId="0" fontId="6" fillId="0" borderId="62" xfId="1" applyFont="1" applyBorder="1" applyAlignment="1">
      <alignment horizontal="left" wrapText="1"/>
    </xf>
    <xf numFmtId="0" fontId="6" fillId="0" borderId="63" xfId="1" applyFont="1" applyBorder="1" applyAlignment="1">
      <alignment horizontal="left" wrapText="1"/>
    </xf>
    <xf numFmtId="0" fontId="6" fillId="0" borderId="64" xfId="1" applyFont="1" applyBorder="1" applyAlignment="1">
      <alignment horizontal="left" wrapText="1"/>
    </xf>
    <xf numFmtId="0" fontId="6" fillId="0" borderId="42" xfId="1" applyFont="1" applyBorder="1" applyAlignment="1">
      <alignment horizontal="left"/>
    </xf>
    <xf numFmtId="0" fontId="6" fillId="0" borderId="51" xfId="1" applyFont="1" applyBorder="1" applyAlignment="1">
      <alignment horizontal="left"/>
    </xf>
    <xf numFmtId="0" fontId="6" fillId="0" borderId="52" xfId="1" applyFont="1" applyBorder="1" applyAlignment="1">
      <alignment horizontal="left"/>
    </xf>
    <xf numFmtId="2" fontId="6" fillId="0" borderId="23" xfId="1" applyNumberFormat="1" applyFont="1" applyBorder="1" applyAlignment="1">
      <alignment horizontal="left"/>
    </xf>
    <xf numFmtId="2" fontId="6" fillId="0" borderId="24" xfId="1" applyNumberFormat="1" applyFont="1" applyBorder="1" applyAlignment="1">
      <alignment horizontal="left"/>
    </xf>
    <xf numFmtId="2" fontId="6" fillId="0" borderId="25" xfId="1" applyNumberFormat="1" applyFont="1" applyBorder="1" applyAlignment="1">
      <alignment horizontal="left"/>
    </xf>
    <xf numFmtId="2" fontId="6" fillId="0" borderId="26" xfId="1" applyNumberFormat="1" applyFont="1" applyBorder="1" applyAlignment="1">
      <alignment horizontal="left"/>
    </xf>
    <xf numFmtId="2" fontId="6" fillId="0" borderId="14" xfId="1" applyNumberFormat="1" applyFont="1" applyBorder="1" applyAlignment="1">
      <alignment horizontal="left"/>
    </xf>
    <xf numFmtId="2" fontId="6" fillId="0" borderId="33" xfId="1" applyNumberFormat="1" applyFont="1" applyBorder="1" applyAlignment="1">
      <alignment horizontal="left"/>
    </xf>
    <xf numFmtId="2" fontId="6" fillId="0" borderId="65" xfId="1" applyNumberFormat="1" applyFont="1" applyBorder="1" applyAlignment="1">
      <alignment horizontal="left" wrapText="1"/>
    </xf>
    <xf numFmtId="2" fontId="6" fillId="0" borderId="16" xfId="1" applyNumberFormat="1" applyFont="1" applyBorder="1" applyAlignment="1">
      <alignment horizontal="left" wrapText="1"/>
    </xf>
    <xf numFmtId="2" fontId="6" fillId="0" borderId="58" xfId="1" applyNumberFormat="1" applyFont="1" applyBorder="1" applyAlignment="1">
      <alignment horizontal="left" wrapText="1"/>
    </xf>
    <xf numFmtId="0" fontId="6" fillId="0" borderId="65" xfId="1" applyFont="1" applyBorder="1" applyAlignment="1">
      <alignment horizontal="left"/>
    </xf>
    <xf numFmtId="0" fontId="6" fillId="0" borderId="16" xfId="1" applyFont="1" applyBorder="1" applyAlignment="1">
      <alignment horizontal="left"/>
    </xf>
    <xf numFmtId="0" fontId="6" fillId="0" borderId="58" xfId="1" applyFont="1" applyBorder="1" applyAlignment="1">
      <alignment horizontal="left"/>
    </xf>
    <xf numFmtId="0" fontId="6" fillId="0" borderId="29" xfId="1" applyFont="1" applyBorder="1" applyAlignment="1">
      <alignment horizontal="left"/>
    </xf>
    <xf numFmtId="0" fontId="6" fillId="0" borderId="6" xfId="1" applyFont="1" applyBorder="1" applyAlignment="1">
      <alignment horizontal="left"/>
    </xf>
    <xf numFmtId="0" fontId="6" fillId="0" borderId="34" xfId="1" applyFont="1" applyBorder="1" applyAlignment="1">
      <alignment horizontal="left"/>
    </xf>
    <xf numFmtId="0" fontId="5" fillId="0" borderId="4" xfId="1" applyFont="1" applyBorder="1" applyAlignment="1">
      <alignment horizontal="center"/>
    </xf>
    <xf numFmtId="0" fontId="5" fillId="0" borderId="0" xfId="1" applyFont="1" applyAlignment="1">
      <alignment horizontal="center"/>
    </xf>
    <xf numFmtId="0" fontId="5" fillId="0" borderId="8" xfId="1" applyFont="1" applyBorder="1" applyAlignment="1">
      <alignment horizontal="center"/>
    </xf>
    <xf numFmtId="0" fontId="5" fillId="0" borderId="0" xfId="1" applyFont="1" applyAlignment="1">
      <alignment horizontal="left"/>
    </xf>
    <xf numFmtId="0" fontId="5" fillId="0" borderId="8" xfId="1" applyFont="1" applyBorder="1" applyAlignment="1">
      <alignment horizontal="left"/>
    </xf>
    <xf numFmtId="0" fontId="5" fillId="0" borderId="40" xfId="1" applyFont="1" applyBorder="1" applyAlignment="1">
      <alignment horizontal="center"/>
    </xf>
    <xf numFmtId="0" fontId="5" fillId="0" borderId="38" xfId="1" applyFont="1" applyBorder="1" applyAlignment="1">
      <alignment horizontal="center" wrapText="1"/>
    </xf>
    <xf numFmtId="0" fontId="5" fillId="0" borderId="39" xfId="1" applyFont="1" applyBorder="1" applyAlignment="1">
      <alignment horizontal="center" wrapText="1"/>
    </xf>
    <xf numFmtId="0" fontId="5" fillId="0" borderId="32" xfId="1" applyFont="1" applyBorder="1" applyAlignment="1">
      <alignment horizontal="center" wrapText="1"/>
    </xf>
    <xf numFmtId="2" fontId="6" fillId="0" borderId="42" xfId="1" applyNumberFormat="1" applyFont="1" applyBorder="1" applyAlignment="1">
      <alignment horizontal="left"/>
    </xf>
    <xf numFmtId="2" fontId="6" fillId="0" borderId="51" xfId="1" applyNumberFormat="1" applyFont="1" applyBorder="1" applyAlignment="1">
      <alignment horizontal="left"/>
    </xf>
    <xf numFmtId="2" fontId="6" fillId="0" borderId="52" xfId="1" applyNumberFormat="1" applyFont="1" applyBorder="1" applyAlignment="1">
      <alignment horizontal="left"/>
    </xf>
    <xf numFmtId="0" fontId="6" fillId="0" borderId="23" xfId="1" applyFont="1" applyBorder="1" applyAlignment="1">
      <alignment horizontal="left"/>
    </xf>
    <xf numFmtId="0" fontId="6" fillId="0" borderId="24" xfId="1" applyFont="1" applyBorder="1" applyAlignment="1">
      <alignment horizontal="left"/>
    </xf>
    <xf numFmtId="0" fontId="6" fillId="0" borderId="44" xfId="1" applyFont="1" applyBorder="1" applyAlignment="1">
      <alignment horizontal="left"/>
    </xf>
    <xf numFmtId="0" fontId="6" fillId="0" borderId="45" xfId="1" applyFont="1" applyBorder="1" applyAlignment="1">
      <alignment horizontal="left"/>
    </xf>
    <xf numFmtId="0" fontId="6" fillId="0" borderId="49" xfId="1" applyFont="1" applyBorder="1" applyAlignment="1">
      <alignment horizontal="left"/>
    </xf>
    <xf numFmtId="0" fontId="6" fillId="0" borderId="47" xfId="1" applyFont="1" applyBorder="1" applyAlignment="1">
      <alignment horizontal="left" wrapText="1"/>
    </xf>
    <xf numFmtId="0" fontId="6" fillId="0" borderId="12" xfId="1" applyFont="1" applyBorder="1" applyAlignment="1">
      <alignment horizontal="left" wrapText="1"/>
    </xf>
    <xf numFmtId="0" fontId="6" fillId="0" borderId="48" xfId="1" applyFont="1" applyBorder="1" applyAlignment="1">
      <alignment horizontal="left" wrapText="1"/>
    </xf>
    <xf numFmtId="0" fontId="6" fillId="0" borderId="60" xfId="1" applyFont="1" applyBorder="1" applyAlignment="1">
      <alignment horizontal="left" wrapText="1"/>
    </xf>
    <xf numFmtId="0" fontId="6" fillId="0" borderId="61" xfId="1" applyFont="1" applyBorder="1" applyAlignment="1">
      <alignment horizontal="left" wrapText="1"/>
    </xf>
    <xf numFmtId="0" fontId="6" fillId="0" borderId="9" xfId="1" applyFont="1" applyBorder="1" applyAlignment="1">
      <alignment horizontal="left" wrapText="1"/>
    </xf>
  </cellXfs>
  <cellStyles count="8">
    <cellStyle name="Normal" xfId="0" builtinId="0"/>
    <cellStyle name="Normal 2" xfId="1" xr:uid="{00000000-0005-0000-0000-000001000000}"/>
    <cellStyle name="Normal 3" xfId="2" xr:uid="{00000000-0005-0000-0000-000002000000}"/>
    <cellStyle name="Normal 4" xfId="3" xr:uid="{00000000-0005-0000-0000-000003000000}"/>
    <cellStyle name="Normal 4 2" xfId="6" xr:uid="{00000000-0005-0000-0000-000004000000}"/>
    <cellStyle name="Normal 5" xfId="4" xr:uid="{00000000-0005-0000-0000-000005000000}"/>
    <cellStyle name="Normal 6" xfId="5" xr:uid="{00000000-0005-0000-0000-000006000000}"/>
    <cellStyle name="Normal_0708 Pupil Count" xfId="7" xr:uid="{7F9EAB4E-6647-4DC0-ACCE-41C109DBA47F}"/>
  </cellStyles>
  <dxfs count="0"/>
  <tableStyles count="0" defaultTableStyle="TableStyleMedium9" defaultPivotStyle="PivotStyleLight16"/>
  <colors>
    <mruColors>
      <color rgb="FF99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6"/>
    <pageSetUpPr fitToPage="1"/>
  </sheetPr>
  <dimension ref="B1:V74"/>
  <sheetViews>
    <sheetView tabSelected="1" topLeftCell="A10" zoomScale="80" zoomScaleNormal="80" workbookViewId="0">
      <selection activeCell="I10" sqref="I10"/>
    </sheetView>
  </sheetViews>
  <sheetFormatPr defaultColWidth="9.109375" defaultRowHeight="15" x14ac:dyDescent="0.25"/>
  <cols>
    <col min="1" max="1" width="1.44140625" style="6" customWidth="1"/>
    <col min="2" max="2" width="9.109375" style="15"/>
    <col min="3" max="4" width="3.33203125" style="6" customWidth="1"/>
    <col min="5" max="7" width="9.109375" style="7"/>
    <col min="8" max="8" width="23" style="7" customWidth="1"/>
    <col min="9" max="18" width="14.77734375" style="6" customWidth="1"/>
    <col min="19" max="19" width="17.109375" style="6" customWidth="1"/>
    <col min="20" max="20" width="3.33203125" style="6" customWidth="1"/>
    <col min="21" max="21" width="3.109375" style="6" customWidth="1"/>
    <col min="22" max="16384" width="9.109375" style="6"/>
  </cols>
  <sheetData>
    <row r="1" spans="2:22" ht="42.75" customHeight="1" thickTop="1" x14ac:dyDescent="0.25">
      <c r="B1" s="23"/>
      <c r="C1" s="5"/>
      <c r="D1" s="5"/>
      <c r="E1" s="24"/>
      <c r="F1" s="24"/>
      <c r="G1" s="24"/>
      <c r="H1" s="24"/>
      <c r="I1" s="24"/>
      <c r="J1" s="24"/>
      <c r="K1" s="24"/>
      <c r="L1" s="24"/>
      <c r="M1" s="24"/>
      <c r="N1" s="24"/>
      <c r="O1" s="24"/>
      <c r="P1" s="24"/>
      <c r="Q1" s="24"/>
      <c r="R1" s="24"/>
      <c r="S1" s="5"/>
      <c r="T1" s="5"/>
      <c r="U1" s="5"/>
      <c r="V1" s="25"/>
    </row>
    <row r="2" spans="2:22" ht="17.25" customHeight="1" thickBot="1" x14ac:dyDescent="0.3">
      <c r="B2" s="26"/>
      <c r="C2" s="27"/>
      <c r="D2" s="4"/>
      <c r="E2" s="28"/>
      <c r="F2" s="28"/>
      <c r="G2" s="28"/>
      <c r="H2" s="28"/>
      <c r="I2" s="4"/>
      <c r="J2" s="4"/>
      <c r="K2" s="4"/>
      <c r="L2" s="4"/>
      <c r="M2" s="4"/>
      <c r="N2" s="4"/>
      <c r="O2" s="4"/>
      <c r="P2" s="4"/>
      <c r="Q2" s="4"/>
      <c r="R2" s="4"/>
      <c r="S2" s="4"/>
      <c r="T2" s="4"/>
      <c r="U2" s="29"/>
      <c r="V2" s="30"/>
    </row>
    <row r="3" spans="2:22" ht="15.6" thickTop="1" x14ac:dyDescent="0.25">
      <c r="B3" s="26"/>
      <c r="C3" s="31"/>
      <c r="D3" s="32"/>
      <c r="E3" s="24"/>
      <c r="F3" s="24"/>
      <c r="G3" s="24"/>
      <c r="H3" s="24"/>
      <c r="I3" s="5"/>
      <c r="J3" s="5"/>
      <c r="K3" s="5"/>
      <c r="L3" s="5"/>
      <c r="M3" s="5"/>
      <c r="N3" s="5"/>
      <c r="O3" s="5"/>
      <c r="P3" s="5"/>
      <c r="Q3" s="5"/>
      <c r="R3" s="5"/>
      <c r="S3" s="5"/>
      <c r="T3" s="25"/>
      <c r="U3" s="33"/>
      <c r="V3" s="30"/>
    </row>
    <row r="4" spans="2:22" x14ac:dyDescent="0.25">
      <c r="B4" s="26"/>
      <c r="C4" s="31"/>
      <c r="D4" s="34"/>
      <c r="T4" s="30"/>
      <c r="U4" s="33"/>
      <c r="V4" s="30"/>
    </row>
    <row r="5" spans="2:22" x14ac:dyDescent="0.25">
      <c r="B5" s="26"/>
      <c r="C5" s="31"/>
      <c r="D5" s="34"/>
      <c r="T5" s="30"/>
      <c r="U5" s="33"/>
      <c r="V5" s="30"/>
    </row>
    <row r="6" spans="2:22" s="7" customFormat="1" ht="15.6" x14ac:dyDescent="0.3">
      <c r="B6" s="35"/>
      <c r="C6" s="36"/>
      <c r="D6" s="169" t="s">
        <v>19</v>
      </c>
      <c r="E6" s="170"/>
      <c r="F6" s="170"/>
      <c r="G6" s="170"/>
      <c r="H6" s="170"/>
      <c r="I6" s="170"/>
      <c r="J6" s="170"/>
      <c r="K6" s="170"/>
      <c r="L6" s="170"/>
      <c r="M6" s="170"/>
      <c r="N6" s="170"/>
      <c r="O6" s="170"/>
      <c r="P6" s="170"/>
      <c r="Q6" s="170"/>
      <c r="R6" s="170"/>
      <c r="S6" s="170"/>
      <c r="T6" s="171"/>
      <c r="U6" s="37"/>
      <c r="V6" s="38"/>
    </row>
    <row r="7" spans="2:22" s="7" customFormat="1" x14ac:dyDescent="0.25">
      <c r="B7" s="35"/>
      <c r="C7" s="36"/>
      <c r="D7" s="39"/>
      <c r="T7" s="38"/>
      <c r="U7" s="37"/>
      <c r="V7" s="38"/>
    </row>
    <row r="8" spans="2:22" s="7" customFormat="1" x14ac:dyDescent="0.25">
      <c r="B8" s="35"/>
      <c r="C8" s="36"/>
      <c r="D8" s="39"/>
      <c r="T8" s="38"/>
      <c r="U8" s="37"/>
      <c r="V8" s="38"/>
    </row>
    <row r="9" spans="2:22" s="9" customFormat="1" ht="16.2" thickBot="1" x14ac:dyDescent="0.35">
      <c r="B9" s="40"/>
      <c r="C9" s="10"/>
      <c r="D9" s="41"/>
      <c r="E9" s="8"/>
      <c r="F9" s="8"/>
      <c r="H9" s="8"/>
      <c r="S9" s="8"/>
      <c r="T9" s="38"/>
      <c r="U9" s="37"/>
      <c r="V9" s="38"/>
    </row>
    <row r="10" spans="2:22" s="9" customFormat="1" ht="16.2" thickBot="1" x14ac:dyDescent="0.35">
      <c r="B10" s="40"/>
      <c r="C10" s="43"/>
      <c r="D10" s="44"/>
      <c r="E10" s="170" t="s">
        <v>0</v>
      </c>
      <c r="F10" s="170"/>
      <c r="G10" s="170"/>
      <c r="H10" s="174"/>
      <c r="I10" s="62"/>
      <c r="J10" s="84"/>
      <c r="K10" s="84"/>
      <c r="L10" s="84"/>
      <c r="M10" s="84"/>
      <c r="N10" s="84"/>
      <c r="O10" s="84"/>
      <c r="P10" s="84"/>
      <c r="Q10" s="84"/>
      <c r="R10" s="84"/>
      <c r="S10" s="8"/>
      <c r="T10" s="38"/>
      <c r="U10" s="37"/>
      <c r="V10" s="38"/>
    </row>
    <row r="11" spans="2:22" s="9" customFormat="1" ht="15.6" x14ac:dyDescent="0.3">
      <c r="B11" s="40"/>
      <c r="C11" s="10"/>
      <c r="D11" s="41"/>
      <c r="E11" s="8"/>
      <c r="F11" s="172"/>
      <c r="G11" s="172"/>
      <c r="H11" s="172"/>
      <c r="I11" s="65"/>
      <c r="J11" s="65"/>
      <c r="K11" s="65"/>
      <c r="L11" s="65"/>
      <c r="M11" s="65"/>
      <c r="N11" s="65"/>
      <c r="O11" s="65"/>
      <c r="P11" s="65"/>
      <c r="Q11" s="65"/>
      <c r="R11" s="65"/>
      <c r="S11" s="8"/>
      <c r="T11" s="38"/>
      <c r="U11" s="37"/>
      <c r="V11" s="38"/>
    </row>
    <row r="12" spans="2:22" s="9" customFormat="1" ht="15.6" x14ac:dyDescent="0.3">
      <c r="B12" s="40"/>
      <c r="C12" s="10"/>
      <c r="D12" s="41"/>
      <c r="E12" s="8"/>
      <c r="F12" s="8"/>
      <c r="G12" s="8"/>
      <c r="H12" s="8"/>
      <c r="I12" s="8"/>
      <c r="J12" s="8"/>
      <c r="K12" s="8"/>
      <c r="L12" s="8"/>
      <c r="M12" s="8"/>
      <c r="N12" s="8"/>
      <c r="O12" s="8"/>
      <c r="P12" s="8"/>
      <c r="Q12" s="8"/>
      <c r="R12" s="8"/>
      <c r="S12" s="8"/>
      <c r="T12" s="38"/>
      <c r="U12" s="37"/>
      <c r="V12" s="42"/>
    </row>
    <row r="13" spans="2:22" s="9" customFormat="1" ht="15.6" x14ac:dyDescent="0.3">
      <c r="B13" s="40"/>
      <c r="C13" s="10"/>
      <c r="D13" s="41"/>
      <c r="E13" s="172" t="s">
        <v>1</v>
      </c>
      <c r="F13" s="172"/>
      <c r="G13" s="172"/>
      <c r="H13" s="172"/>
      <c r="I13" s="172"/>
      <c r="J13" s="172"/>
      <c r="K13" s="172"/>
      <c r="L13" s="172"/>
      <c r="M13" s="172"/>
      <c r="N13" s="172"/>
      <c r="O13" s="172"/>
      <c r="P13" s="172"/>
      <c r="Q13" s="172"/>
      <c r="R13" s="172"/>
      <c r="S13" s="172"/>
      <c r="T13" s="173"/>
      <c r="U13" s="11"/>
      <c r="V13" s="42"/>
    </row>
    <row r="14" spans="2:22" s="9" customFormat="1" ht="16.2" thickBot="1" x14ac:dyDescent="0.35">
      <c r="B14" s="40"/>
      <c r="C14" s="10"/>
      <c r="D14" s="41"/>
      <c r="E14" s="172"/>
      <c r="F14" s="172"/>
      <c r="G14" s="172"/>
      <c r="H14" s="172"/>
      <c r="I14" s="172"/>
      <c r="J14" s="172"/>
      <c r="K14" s="172"/>
      <c r="L14" s="172"/>
      <c r="M14" s="172"/>
      <c r="N14" s="172"/>
      <c r="O14" s="172"/>
      <c r="P14" s="172"/>
      <c r="Q14" s="172"/>
      <c r="R14" s="172"/>
      <c r="S14" s="172"/>
      <c r="T14" s="173"/>
      <c r="U14" s="11"/>
      <c r="V14" s="42"/>
    </row>
    <row r="15" spans="2:22" s="9" customFormat="1" ht="16.5" customHeight="1" thickBot="1" x14ac:dyDescent="0.35">
      <c r="B15" s="40"/>
      <c r="C15" s="45"/>
      <c r="D15" s="8"/>
      <c r="E15" s="8"/>
      <c r="F15" s="8"/>
      <c r="G15" s="8"/>
      <c r="H15" s="8"/>
      <c r="I15" s="73">
        <v>45777</v>
      </c>
      <c r="J15" s="73">
        <v>45807</v>
      </c>
      <c r="K15" s="73">
        <v>45838</v>
      </c>
      <c r="L15" s="73">
        <v>45869</v>
      </c>
      <c r="M15" s="73">
        <v>45900</v>
      </c>
      <c r="N15" s="73">
        <v>45930</v>
      </c>
      <c r="O15" s="73">
        <v>45933</v>
      </c>
      <c r="P15" s="73">
        <v>45961</v>
      </c>
      <c r="Q15" s="73">
        <v>45991</v>
      </c>
      <c r="R15" s="73">
        <v>46022</v>
      </c>
      <c r="S15" s="8"/>
      <c r="U15" s="46"/>
      <c r="V15" s="42"/>
    </row>
    <row r="16" spans="2:22" s="104" customFormat="1" ht="48.6" customHeight="1" thickBot="1" x14ac:dyDescent="0.35">
      <c r="B16" s="97"/>
      <c r="C16" s="98"/>
      <c r="D16" s="69"/>
      <c r="E16" s="175" t="s">
        <v>2</v>
      </c>
      <c r="F16" s="176"/>
      <c r="G16" s="176"/>
      <c r="H16" s="177"/>
      <c r="I16" s="100">
        <v>45748</v>
      </c>
      <c r="J16" s="100">
        <v>45778</v>
      </c>
      <c r="K16" s="100">
        <v>45809</v>
      </c>
      <c r="L16" s="100">
        <v>45839</v>
      </c>
      <c r="M16" s="100">
        <v>45870</v>
      </c>
      <c r="N16" s="100">
        <v>45901</v>
      </c>
      <c r="O16" s="101" t="s">
        <v>56</v>
      </c>
      <c r="P16" s="101">
        <v>45931</v>
      </c>
      <c r="Q16" s="101">
        <v>45962</v>
      </c>
      <c r="R16" s="101">
        <v>45992</v>
      </c>
      <c r="S16" s="99" t="s">
        <v>3</v>
      </c>
      <c r="T16" s="102"/>
      <c r="U16" s="103"/>
      <c r="V16" s="102"/>
    </row>
    <row r="17" spans="2:22" s="9" customFormat="1" ht="15.6" x14ac:dyDescent="0.3">
      <c r="B17" s="40"/>
      <c r="C17" s="10"/>
      <c r="D17" s="1"/>
      <c r="E17" s="154" t="s">
        <v>38</v>
      </c>
      <c r="F17" s="155"/>
      <c r="G17" s="155"/>
      <c r="H17" s="156"/>
      <c r="I17" s="86" t="e">
        <f>VLOOKUP($I$10,funds,33,)</f>
        <v>#N/A</v>
      </c>
      <c r="J17" s="86" t="e">
        <f>VLOOKUP($I$10,funds,67,)+VLOOKUP($I$10,funds,75,)</f>
        <v>#N/A</v>
      </c>
      <c r="K17" s="86" t="e">
        <f>VLOOKUP($I$10,funds,86,)+VLOOKUP($I$10,funds,94,)+VLOOKUP($I$10,funds,103,)</f>
        <v>#N/A</v>
      </c>
      <c r="L17" s="86" t="e">
        <f>VLOOKUP($I$10,funds,115,)</f>
        <v>#N/A</v>
      </c>
      <c r="M17" s="86" t="e">
        <f>VLOOKUP($I$10,funds,128,)</f>
        <v>#N/A</v>
      </c>
      <c r="N17" s="96" t="e">
        <f>VLOOKUP($I$10,funds,145,)</f>
        <v>#N/A</v>
      </c>
      <c r="O17" s="94">
        <v>0</v>
      </c>
      <c r="P17" s="96" t="e">
        <f>VLOOKUP($I$10,funds,193,)+VLOOKUP($I$10,funds,182,)</f>
        <v>#N/A</v>
      </c>
      <c r="Q17" s="96" t="e">
        <f>VLOOKUP($I$10,funds,213,)+VLOOKUP($I$10,funds,219,)+VLOOKUP($I$10,funds,227,)</f>
        <v>#N/A</v>
      </c>
      <c r="R17" s="96" t="e">
        <f>VLOOKUP($I$10,funds,247,)</f>
        <v>#N/A</v>
      </c>
      <c r="S17" s="94" t="e">
        <f t="shared" ref="S17:S45" si="0">SUM(I17:R17)</f>
        <v>#N/A</v>
      </c>
      <c r="T17" s="42"/>
      <c r="U17" s="11"/>
      <c r="V17" s="42"/>
    </row>
    <row r="18" spans="2:22" s="9" customFormat="1" ht="15.6" x14ac:dyDescent="0.3">
      <c r="B18" s="40"/>
      <c r="C18" s="10"/>
      <c r="D18" s="1"/>
      <c r="E18" s="157" t="s">
        <v>39</v>
      </c>
      <c r="F18" s="158"/>
      <c r="G18" s="158"/>
      <c r="H18" s="159"/>
      <c r="I18" s="87"/>
      <c r="J18" s="87"/>
      <c r="K18" s="87"/>
      <c r="L18" s="87"/>
      <c r="M18" s="87"/>
      <c r="N18" s="79" t="e">
        <f>VLOOKUP($I$10,funds,146,)</f>
        <v>#N/A</v>
      </c>
      <c r="O18" s="63">
        <v>0</v>
      </c>
      <c r="P18" s="79" t="e">
        <f>VLOOKUP($I$10,funds,194,)</f>
        <v>#N/A</v>
      </c>
      <c r="Q18" s="79" t="e">
        <f>VLOOKUP($I$10,funds,228,)</f>
        <v>#N/A</v>
      </c>
      <c r="R18" s="79" t="e">
        <f>VLOOKUP($I$10,funds,248,)</f>
        <v>#N/A</v>
      </c>
      <c r="S18" s="63" t="e">
        <f t="shared" si="0"/>
        <v>#N/A</v>
      </c>
      <c r="T18" s="42"/>
      <c r="U18" s="11"/>
      <c r="V18" s="42"/>
    </row>
    <row r="19" spans="2:22" s="9" customFormat="1" ht="16.2" thickBot="1" x14ac:dyDescent="0.35">
      <c r="B19" s="40"/>
      <c r="C19" s="10"/>
      <c r="D19" s="1"/>
      <c r="E19" s="178" t="s">
        <v>40</v>
      </c>
      <c r="F19" s="179"/>
      <c r="G19" s="179"/>
      <c r="H19" s="180"/>
      <c r="I19" s="91"/>
      <c r="J19" s="91"/>
      <c r="K19" s="91"/>
      <c r="L19" s="91"/>
      <c r="M19" s="91"/>
      <c r="N19" s="90" t="e">
        <f>VLOOKUP($I$10,funds,147,)</f>
        <v>#N/A</v>
      </c>
      <c r="O19" s="75">
        <v>0</v>
      </c>
      <c r="P19" s="90" t="e">
        <f>VLOOKUP($I$10,funds,195,)</f>
        <v>#N/A</v>
      </c>
      <c r="Q19" s="90" t="e">
        <f>VLOOKUP($I$10,funds,229,)</f>
        <v>#N/A</v>
      </c>
      <c r="R19" s="90" t="e">
        <f>VLOOKUP($I$10,funds,249,)</f>
        <v>#N/A</v>
      </c>
      <c r="S19" s="75" t="e">
        <f t="shared" si="0"/>
        <v>#N/A</v>
      </c>
      <c r="T19" s="42"/>
      <c r="U19" s="11"/>
      <c r="V19" s="42"/>
    </row>
    <row r="20" spans="2:22" s="9" customFormat="1" ht="31.2" customHeight="1" x14ac:dyDescent="0.3">
      <c r="B20" s="40"/>
      <c r="C20" s="10"/>
      <c r="D20" s="1"/>
      <c r="E20" s="160" t="s">
        <v>41</v>
      </c>
      <c r="F20" s="161"/>
      <c r="G20" s="161"/>
      <c r="H20" s="162"/>
      <c r="I20" s="89" t="e">
        <f>VLOOKUP($I$10,funds,25,)+VLOOKUP($I$10,funds,31,)+VLOOKUP($I$10,funds,42,)</f>
        <v>#N/A</v>
      </c>
      <c r="J20" s="89" t="e">
        <f>VLOOKUP($I$10,funds,65,)+VLOOKUP($I$10,funds,73,)</f>
        <v>#N/A</v>
      </c>
      <c r="K20" s="89" t="e">
        <f>VLOOKUP($I$10,funds,84,)+VLOOKUP($I$10,funds,92,)+VLOOKUP($I$10,funds,101,)</f>
        <v>#N/A</v>
      </c>
      <c r="L20" s="89" t="e">
        <f>VLOOKUP($I$10,funds,113,)</f>
        <v>#N/A</v>
      </c>
      <c r="M20" s="89" t="e">
        <f>VLOOKUP($I$10,funds,126,)</f>
        <v>#N/A</v>
      </c>
      <c r="N20" s="96" t="e">
        <f>VLOOKUP($I$10,funds,148,)</f>
        <v>#N/A</v>
      </c>
      <c r="O20" s="94">
        <v>0</v>
      </c>
      <c r="P20" s="96" t="e">
        <f>VLOOKUP($I$10,funds,196,)</f>
        <v>#N/A</v>
      </c>
      <c r="Q20" s="96" t="e">
        <f>VLOOKUP($I$10,funds,214,)+VLOOKUP($I$10,funds,220,)+VLOOKUP($I$10,funds,230,)</f>
        <v>#N/A</v>
      </c>
      <c r="R20" s="96" t="e">
        <f>VLOOKUP($I$10,funds,250,)</f>
        <v>#N/A</v>
      </c>
      <c r="S20" s="94" t="e">
        <f t="shared" si="0"/>
        <v>#N/A</v>
      </c>
      <c r="T20" s="42"/>
      <c r="U20" s="11"/>
      <c r="V20" s="42"/>
    </row>
    <row r="21" spans="2:22" s="9" customFormat="1" ht="15.6" x14ac:dyDescent="0.3">
      <c r="B21" s="40"/>
      <c r="C21" s="10"/>
      <c r="D21" s="1"/>
      <c r="E21" s="157" t="s">
        <v>42</v>
      </c>
      <c r="F21" s="158"/>
      <c r="G21" s="158"/>
      <c r="H21" s="159"/>
      <c r="I21" s="87"/>
      <c r="J21" s="87"/>
      <c r="K21" s="87"/>
      <c r="L21" s="87"/>
      <c r="M21" s="87"/>
      <c r="N21" s="79" t="e">
        <f>VLOOKUP($I$10,funds,149,)</f>
        <v>#N/A</v>
      </c>
      <c r="O21" s="63">
        <v>0</v>
      </c>
      <c r="P21" s="79" t="e">
        <f>VLOOKUP($I$10,funds,197,)</f>
        <v>#N/A</v>
      </c>
      <c r="Q21" s="79" t="e">
        <f>VLOOKUP($I$10,funds,215,)+VLOOKUP($I$10,funds,221,)+VLOOKUP($I$10,funds,231,)</f>
        <v>#N/A</v>
      </c>
      <c r="R21" s="79" t="e">
        <f>VLOOKUP($I$10,funds,251,)</f>
        <v>#N/A</v>
      </c>
      <c r="S21" s="95" t="e">
        <f t="shared" si="0"/>
        <v>#N/A</v>
      </c>
      <c r="T21" s="42"/>
      <c r="U21" s="11"/>
      <c r="V21" s="42"/>
    </row>
    <row r="22" spans="2:22" s="9" customFormat="1" ht="15.6" x14ac:dyDescent="0.3">
      <c r="B22" s="40"/>
      <c r="C22" s="10"/>
      <c r="D22" s="1"/>
      <c r="E22" s="157" t="s">
        <v>43</v>
      </c>
      <c r="F22" s="158"/>
      <c r="G22" s="158"/>
      <c r="H22" s="159"/>
      <c r="I22" s="87" t="e">
        <f>VLOOKUP($I$10,funds,26,)+VLOOKUP($I$10,funds,32,)+VLOOKUP($I$10,funds,43,)</f>
        <v>#N/A</v>
      </c>
      <c r="J22" s="87" t="e">
        <f>VLOOKUP($I$10,funds,66,)+VLOOKUP($I$10,funds,74,)</f>
        <v>#N/A</v>
      </c>
      <c r="K22" s="87" t="e">
        <f>VLOOKUP($I$10,funds,85,)+VLOOKUP($I$10,funds,93,)+VLOOKUP($I$10,funds,102,)</f>
        <v>#N/A</v>
      </c>
      <c r="L22" s="87" t="e">
        <f>VLOOKUP($I$10,funds,114,)</f>
        <v>#N/A</v>
      </c>
      <c r="M22" s="87" t="e">
        <f>VLOOKUP($I$10,funds,127,)</f>
        <v>#N/A</v>
      </c>
      <c r="N22" s="90" t="e">
        <f>VLOOKUP($I$10,funds,150,)</f>
        <v>#N/A</v>
      </c>
      <c r="O22" s="75">
        <v>0</v>
      </c>
      <c r="P22" s="90" t="e">
        <f>VLOOKUP($I$10,funds,198,)+VLOOKUP($I$10,funds,180,)+VLOOKUP($I$10,funds,183,)</f>
        <v>#N/A</v>
      </c>
      <c r="Q22" s="90" t="e">
        <f>VLOOKUP($I$10,funds,216,)+VLOOKUP($I$10,funds,222,)+VLOOKUP($I$10,funds,232,)</f>
        <v>#N/A</v>
      </c>
      <c r="R22" s="90" t="e">
        <f>VLOOKUP($I$10,funds,252,)</f>
        <v>#N/A</v>
      </c>
      <c r="S22" s="95" t="e">
        <f t="shared" si="0"/>
        <v>#N/A</v>
      </c>
      <c r="T22" s="42"/>
      <c r="U22" s="11"/>
      <c r="V22" s="42"/>
    </row>
    <row r="23" spans="2:22" s="9" customFormat="1" ht="15.6" x14ac:dyDescent="0.3">
      <c r="B23" s="40"/>
      <c r="C23" s="10"/>
      <c r="D23" s="1"/>
      <c r="E23" s="157" t="s">
        <v>44</v>
      </c>
      <c r="F23" s="158"/>
      <c r="G23" s="158"/>
      <c r="H23" s="159"/>
      <c r="I23" s="87"/>
      <c r="J23" s="87"/>
      <c r="K23" s="87"/>
      <c r="L23" s="87"/>
      <c r="M23" s="87"/>
      <c r="N23" s="90" t="e">
        <f>VLOOKUP($I$10,funds,151,)</f>
        <v>#N/A</v>
      </c>
      <c r="O23" s="75">
        <v>0</v>
      </c>
      <c r="P23" s="90" t="e">
        <f>VLOOKUP($I$10,funds,199,)</f>
        <v>#N/A</v>
      </c>
      <c r="Q23" s="90" t="e">
        <f>VLOOKUP($I$10,funds,233,)</f>
        <v>#N/A</v>
      </c>
      <c r="R23" s="90" t="e">
        <f>VLOOKUP($I$10,funds,253,)</f>
        <v>#N/A</v>
      </c>
      <c r="S23" s="95" t="e">
        <f t="shared" si="0"/>
        <v>#N/A</v>
      </c>
      <c r="T23" s="42"/>
      <c r="U23" s="11"/>
      <c r="V23" s="42"/>
    </row>
    <row r="24" spans="2:22" s="9" customFormat="1" ht="16.2" thickBot="1" x14ac:dyDescent="0.35">
      <c r="B24" s="40"/>
      <c r="C24" s="10"/>
      <c r="D24" s="1"/>
      <c r="E24" s="157" t="s">
        <v>45</v>
      </c>
      <c r="F24" s="158"/>
      <c r="G24" s="158"/>
      <c r="H24" s="159"/>
      <c r="I24" s="87"/>
      <c r="J24" s="87"/>
      <c r="K24" s="87"/>
      <c r="L24" s="87"/>
      <c r="M24" s="87"/>
      <c r="N24" s="90" t="e">
        <f>VLOOKUP($I$10,funds,152,)</f>
        <v>#N/A</v>
      </c>
      <c r="O24" s="75">
        <v>0</v>
      </c>
      <c r="P24" s="90" t="e">
        <f>VLOOKUP($I$10,funds,200,)</f>
        <v>#N/A</v>
      </c>
      <c r="Q24" s="90" t="e">
        <f>VLOOKUP($I$10,funds,234,)</f>
        <v>#N/A</v>
      </c>
      <c r="R24" s="90" t="e">
        <f>VLOOKUP($I$10,funds,254,)</f>
        <v>#N/A</v>
      </c>
      <c r="S24" s="75" t="e">
        <f t="shared" si="0"/>
        <v>#N/A</v>
      </c>
      <c r="T24" s="42"/>
      <c r="U24" s="11"/>
      <c r="V24" s="42"/>
    </row>
    <row r="25" spans="2:22" s="9" customFormat="1" ht="15.6" x14ac:dyDescent="0.3">
      <c r="B25" s="40"/>
      <c r="C25" s="10"/>
      <c r="D25" s="1"/>
      <c r="E25" s="154" t="s">
        <v>46</v>
      </c>
      <c r="F25" s="155"/>
      <c r="G25" s="155"/>
      <c r="H25" s="156"/>
      <c r="I25" s="86" t="e">
        <f>VLOOKUP($I$10,funds,23,)+VLOOKUP($I$10,funds,29,)+VLOOKUP($I$10,funds,40,)</f>
        <v>#N/A</v>
      </c>
      <c r="J25" s="86" t="e">
        <f>VLOOKUP($I$10,funds,63,)+VLOOKUP($I$10,funds,71,)</f>
        <v>#N/A</v>
      </c>
      <c r="K25" s="86" t="e">
        <f>VLOOKUP($I$10,funds,82,)+VLOOKUP($I$10,funds,90,)+VLOOKUP($I$10,funds,99,)</f>
        <v>#N/A</v>
      </c>
      <c r="L25" s="86" t="e">
        <f>VLOOKUP($I$10,funds,111,)</f>
        <v>#N/A</v>
      </c>
      <c r="M25" s="86" t="e">
        <f>VLOOKUP($I$10,funds,124,)</f>
        <v>#N/A</v>
      </c>
      <c r="N25" s="96" t="e">
        <f>VLOOKUP($I$10,funds,153,)</f>
        <v>#N/A</v>
      </c>
      <c r="O25" s="94">
        <v>0</v>
      </c>
      <c r="P25" s="96" t="e">
        <f>VLOOKUP($I$10,funds,201,)</f>
        <v>#N/A</v>
      </c>
      <c r="Q25" s="96" t="e">
        <f>VLOOKUP($I$10,funds,217,)+VLOOKUP($I$10,funds,223,)+VLOOKUP($I$10,funds,235,)</f>
        <v>#N/A</v>
      </c>
      <c r="R25" s="96" t="e">
        <f>VLOOKUP($I$10,funds,255,)</f>
        <v>#N/A</v>
      </c>
      <c r="S25" s="94" t="e">
        <f t="shared" si="0"/>
        <v>#N/A</v>
      </c>
      <c r="T25" s="42"/>
      <c r="U25" s="11"/>
      <c r="V25" s="42"/>
    </row>
    <row r="26" spans="2:22" s="9" customFormat="1" ht="15.6" x14ac:dyDescent="0.3">
      <c r="B26" s="40"/>
      <c r="C26" s="10"/>
      <c r="D26" s="1"/>
      <c r="E26" s="157" t="s">
        <v>47</v>
      </c>
      <c r="F26" s="158"/>
      <c r="G26" s="158"/>
      <c r="H26" s="159"/>
      <c r="I26" s="89"/>
      <c r="J26" s="89"/>
      <c r="K26" s="89"/>
      <c r="L26" s="89"/>
      <c r="M26" s="89"/>
      <c r="N26" s="79" t="e">
        <f>VLOOKUP($I$10,funds,154,)</f>
        <v>#N/A</v>
      </c>
      <c r="O26" s="63">
        <v>0</v>
      </c>
      <c r="P26" s="79" t="e">
        <f>VLOOKUP($I$10,funds,202,)</f>
        <v>#N/A</v>
      </c>
      <c r="Q26" s="79" t="e">
        <f>VLOOKUP($I$10,funds,236,)</f>
        <v>#N/A</v>
      </c>
      <c r="R26" s="79" t="e">
        <f>VLOOKUP($I$10,funds,256,)</f>
        <v>#N/A</v>
      </c>
      <c r="S26" s="95" t="e">
        <f t="shared" si="0"/>
        <v>#N/A</v>
      </c>
      <c r="T26" s="42"/>
      <c r="U26" s="11"/>
      <c r="V26" s="42"/>
    </row>
    <row r="27" spans="2:22" s="9" customFormat="1" ht="15.6" x14ac:dyDescent="0.3">
      <c r="B27" s="40"/>
      <c r="C27" s="10"/>
      <c r="D27" s="1"/>
      <c r="E27" s="157" t="s">
        <v>48</v>
      </c>
      <c r="F27" s="158"/>
      <c r="G27" s="158"/>
      <c r="H27" s="159"/>
      <c r="I27" s="87" t="e">
        <f>VLOOKUP($I$10,funds,24,)+VLOOKUP($I$10,funds,30,)+VLOOKUP($I$10,funds,41,)</f>
        <v>#N/A</v>
      </c>
      <c r="J27" s="87" t="e">
        <f>VLOOKUP($I$10,funds,64,)+VLOOKUP($I$10,funds,72,)</f>
        <v>#N/A</v>
      </c>
      <c r="K27" s="87" t="e">
        <f>VLOOKUP($I$10,funds,83,)+VLOOKUP($I$10,funds,91,)+VLOOKUP($I$10,funds,100,)</f>
        <v>#N/A</v>
      </c>
      <c r="L27" s="87" t="e">
        <f>VLOOKUP($I$10,funds,112,)</f>
        <v>#N/A</v>
      </c>
      <c r="M27" s="87" t="e">
        <f>VLOOKUP($I$10,funds,125,)</f>
        <v>#N/A</v>
      </c>
      <c r="N27" s="90" t="e">
        <f>VLOOKUP($I$10,funds,155,)</f>
        <v>#N/A</v>
      </c>
      <c r="O27" s="75">
        <v>0</v>
      </c>
      <c r="P27" s="90" t="e">
        <f>VLOOKUP($I$10,funds,203,)</f>
        <v>#N/A</v>
      </c>
      <c r="Q27" s="90" t="e">
        <f>VLOOKUP($I$10,funds,218,)+VLOOKUP($I$10,funds,224,)+VLOOKUP($I$10,funds,237,)</f>
        <v>#N/A</v>
      </c>
      <c r="R27" s="90" t="e">
        <f>VLOOKUP($I$10,funds,257,)</f>
        <v>#N/A</v>
      </c>
      <c r="S27" s="95" t="e">
        <f t="shared" si="0"/>
        <v>#N/A</v>
      </c>
      <c r="T27" s="42"/>
      <c r="U27" s="11"/>
      <c r="V27" s="42"/>
    </row>
    <row r="28" spans="2:22" s="9" customFormat="1" ht="16.2" thickBot="1" x14ac:dyDescent="0.35">
      <c r="B28" s="40"/>
      <c r="C28" s="10"/>
      <c r="D28" s="1"/>
      <c r="E28" s="178" t="s">
        <v>49</v>
      </c>
      <c r="F28" s="179"/>
      <c r="G28" s="179"/>
      <c r="H28" s="180"/>
      <c r="I28" s="92"/>
      <c r="J28" s="92"/>
      <c r="K28" s="92"/>
      <c r="L28" s="92"/>
      <c r="M28" s="92"/>
      <c r="N28" s="90" t="e">
        <f>VLOOKUP($I$10,funds,156,)</f>
        <v>#N/A</v>
      </c>
      <c r="O28" s="75">
        <v>0</v>
      </c>
      <c r="P28" s="90" t="e">
        <f>VLOOKUP($I$10,funds,204,)+VLOOKUP($I$10,funds,181,)</f>
        <v>#N/A</v>
      </c>
      <c r="Q28" s="90" t="e">
        <f>VLOOKUP($I$10,funds,238,)</f>
        <v>#N/A</v>
      </c>
      <c r="R28" s="90" t="e">
        <f>VLOOKUP($I$10,funds,258,)</f>
        <v>#N/A</v>
      </c>
      <c r="S28" s="75" t="e">
        <f t="shared" si="0"/>
        <v>#N/A</v>
      </c>
      <c r="T28" s="42"/>
      <c r="U28" s="11"/>
      <c r="V28" s="42"/>
    </row>
    <row r="29" spans="2:22" s="9" customFormat="1" ht="15.6" x14ac:dyDescent="0.3">
      <c r="B29" s="40"/>
      <c r="C29" s="10"/>
      <c r="D29" s="1"/>
      <c r="E29" s="163" t="s">
        <v>36</v>
      </c>
      <c r="F29" s="164"/>
      <c r="G29" s="164"/>
      <c r="H29" s="165"/>
      <c r="I29" s="89" t="e">
        <f>VLOOKUP($I$10,funds,27,)+VLOOKUP($I$10,funds,34,)+VLOOKUP($I$10,funds,44,)</f>
        <v>#N/A</v>
      </c>
      <c r="J29" s="89" t="e">
        <f>VLOOKUP($I$10,funds,68,)+VLOOKUP($I$10,funds,76,)</f>
        <v>#N/A</v>
      </c>
      <c r="K29" s="89" t="e">
        <f>VLOOKUP($I$10,funds,87,)+VLOOKUP($I$10,funds,95,)+VLOOKUP($I$10,funds,104,)</f>
        <v>#N/A</v>
      </c>
      <c r="L29" s="89" t="e">
        <f>VLOOKUP($I$10,funds,116,)</f>
        <v>#N/A</v>
      </c>
      <c r="M29" s="89" t="e">
        <f>VLOOKUP($I$10,funds,129,)</f>
        <v>#N/A</v>
      </c>
      <c r="N29" s="56">
        <v>0</v>
      </c>
      <c r="O29" s="56">
        <v>0</v>
      </c>
      <c r="P29" s="56">
        <v>0</v>
      </c>
      <c r="Q29" s="56">
        <v>0</v>
      </c>
      <c r="R29" s="56">
        <v>0</v>
      </c>
      <c r="S29" s="56" t="e">
        <f t="shared" si="0"/>
        <v>#N/A</v>
      </c>
      <c r="T29" s="42"/>
      <c r="U29" s="11"/>
      <c r="V29" s="42"/>
    </row>
    <row r="30" spans="2:22" s="9" customFormat="1" ht="16.2" thickBot="1" x14ac:dyDescent="0.35">
      <c r="B30" s="40"/>
      <c r="C30" s="10"/>
      <c r="D30" s="1"/>
      <c r="E30" s="166" t="s">
        <v>37</v>
      </c>
      <c r="F30" s="167"/>
      <c r="G30" s="167"/>
      <c r="H30" s="168"/>
      <c r="I30" s="88" t="e">
        <f>VLOOKUP($I$10,funds,28,)+VLOOKUP($I$10,funds,35,)+VLOOKUP($I$10,funds,37,)+VLOOKUP($I$10,funds,45,)</f>
        <v>#N/A</v>
      </c>
      <c r="J30" s="88" t="e">
        <f>VLOOKUP($I$10,funds,69,)+VLOOKUP($I$10,funds,77,)</f>
        <v>#N/A</v>
      </c>
      <c r="K30" s="88" t="e">
        <f>VLOOKUP($I$10,funds,88,)+VLOOKUP($I$10,funds,96,)+VLOOKUP($I$10,funds,105,)</f>
        <v>#N/A</v>
      </c>
      <c r="L30" s="88" t="e">
        <f>VLOOKUP($I$10,funds,117,)</f>
        <v>#N/A</v>
      </c>
      <c r="M30" s="88" t="e">
        <f>VLOOKUP($I$10,funds,130,)</f>
        <v>#N/A</v>
      </c>
      <c r="N30" s="75">
        <v>0</v>
      </c>
      <c r="O30" s="75">
        <v>0</v>
      </c>
      <c r="P30" s="75">
        <v>0</v>
      </c>
      <c r="Q30" s="75">
        <v>0</v>
      </c>
      <c r="R30" s="75">
        <v>0</v>
      </c>
      <c r="S30" s="75" t="e">
        <f t="shared" si="0"/>
        <v>#N/A</v>
      </c>
      <c r="T30" s="42"/>
      <c r="U30" s="11"/>
      <c r="V30" s="42"/>
    </row>
    <row r="31" spans="2:22" s="17" customFormat="1" ht="15.6" x14ac:dyDescent="0.3">
      <c r="B31" s="47"/>
      <c r="C31" s="13"/>
      <c r="D31" s="1"/>
      <c r="E31" s="181" t="s">
        <v>4</v>
      </c>
      <c r="F31" s="182"/>
      <c r="G31" s="182"/>
      <c r="H31" s="182"/>
      <c r="I31" s="56" t="e">
        <f>VLOOKUP($I$10,funds,36,)</f>
        <v>#N/A</v>
      </c>
      <c r="J31" s="56" t="e">
        <f>VLOOKUP($I$10,funds,79,)</f>
        <v>#N/A</v>
      </c>
      <c r="K31" s="56" t="e">
        <f>VLOOKUP($I$10,funds,107,)</f>
        <v>#N/A</v>
      </c>
      <c r="L31" s="56">
        <v>0</v>
      </c>
      <c r="M31" s="56">
        <v>0</v>
      </c>
      <c r="N31" s="56" t="e">
        <f>VLOOKUP($I$10,funds,157,)</f>
        <v>#N/A</v>
      </c>
      <c r="O31" s="56">
        <v>0</v>
      </c>
      <c r="P31" s="56" t="e">
        <f>VLOOKUP($I$10,funds,205,)</f>
        <v>#N/A</v>
      </c>
      <c r="Q31" s="56" t="e">
        <f>VLOOKUP($I$10,funds,239,)</f>
        <v>#N/A</v>
      </c>
      <c r="R31" s="56" t="e">
        <f>VLOOKUP($I$10,funds,259,)</f>
        <v>#N/A</v>
      </c>
      <c r="S31" s="94" t="e">
        <f t="shared" si="0"/>
        <v>#N/A</v>
      </c>
      <c r="T31" s="16"/>
      <c r="U31" s="14"/>
      <c r="V31" s="16"/>
    </row>
    <row r="32" spans="2:22" s="17" customFormat="1" ht="15.6" x14ac:dyDescent="0.3">
      <c r="B32" s="47"/>
      <c r="C32" s="13"/>
      <c r="D32" s="1"/>
      <c r="E32" s="186" t="s">
        <v>5</v>
      </c>
      <c r="F32" s="187"/>
      <c r="G32" s="187"/>
      <c r="H32" s="188"/>
      <c r="I32" s="63">
        <v>0</v>
      </c>
      <c r="J32" s="63" t="e">
        <f>VLOOKUP($I$10,funds,62,)</f>
        <v>#N/A</v>
      </c>
      <c r="K32" s="63">
        <v>0</v>
      </c>
      <c r="L32" s="63">
        <v>0</v>
      </c>
      <c r="M32" s="63">
        <v>0</v>
      </c>
      <c r="N32" s="63">
        <v>0</v>
      </c>
      <c r="O32" s="63">
        <v>0</v>
      </c>
      <c r="P32" s="75" t="e">
        <f>VLOOKUP($I$10,funds,178,)</f>
        <v>#N/A</v>
      </c>
      <c r="Q32" s="75">
        <v>0</v>
      </c>
      <c r="R32" s="75">
        <v>0</v>
      </c>
      <c r="S32" s="63" t="e">
        <f t="shared" si="0"/>
        <v>#N/A</v>
      </c>
      <c r="T32" s="16"/>
      <c r="U32" s="14"/>
      <c r="V32" s="16"/>
    </row>
    <row r="33" spans="2:22" s="72" customFormat="1" ht="16.2" thickBot="1" x14ac:dyDescent="0.35">
      <c r="B33" s="67"/>
      <c r="C33" s="68"/>
      <c r="D33" s="69"/>
      <c r="E33" s="145" t="s">
        <v>6</v>
      </c>
      <c r="F33" s="146"/>
      <c r="G33" s="146"/>
      <c r="H33" s="147"/>
      <c r="I33" s="80" t="s">
        <v>60</v>
      </c>
      <c r="J33" s="80" t="e">
        <f>VLOOKUP($I$10,funds,78,)</f>
        <v>#N/A</v>
      </c>
      <c r="K33" s="80" t="e">
        <f>VLOOKUP($I$10,funds,78,)</f>
        <v>#N/A</v>
      </c>
      <c r="L33" s="80" t="e">
        <f>VLOOKUP($I$10,funds,118,)</f>
        <v>#N/A</v>
      </c>
      <c r="M33" s="80" t="e">
        <f>VLOOKUP($I$10,funds,131,)</f>
        <v>#N/A</v>
      </c>
      <c r="N33" s="80" t="s">
        <v>61</v>
      </c>
      <c r="O33" s="80">
        <v>0</v>
      </c>
      <c r="P33" s="105" t="e">
        <f>VLOOKUP($I$10,funds,206,)</f>
        <v>#N/A</v>
      </c>
      <c r="Q33" s="105" t="e">
        <f>VLOOKUP($I$10,funds,240,)</f>
        <v>#N/A</v>
      </c>
      <c r="R33" s="105" t="e">
        <f>VLOOKUP($I$10,funds,260,)</f>
        <v>#N/A</v>
      </c>
      <c r="S33" s="75" t="e">
        <f t="shared" si="0"/>
        <v>#N/A</v>
      </c>
      <c r="T33" s="70"/>
      <c r="U33" s="71"/>
      <c r="V33" s="70"/>
    </row>
    <row r="34" spans="2:22" s="72" customFormat="1" ht="15.6" x14ac:dyDescent="0.3">
      <c r="B34" s="67"/>
      <c r="C34" s="68"/>
      <c r="D34" s="69"/>
      <c r="E34" s="189" t="s">
        <v>29</v>
      </c>
      <c r="F34" s="190"/>
      <c r="G34" s="190"/>
      <c r="H34" s="191"/>
      <c r="I34" s="81">
        <v>0</v>
      </c>
      <c r="J34" s="81" t="e">
        <f>VLOOKUP($I$10,funds,61,)</f>
        <v>#N/A</v>
      </c>
      <c r="K34" s="81">
        <v>0</v>
      </c>
      <c r="L34" s="81">
        <v>0</v>
      </c>
      <c r="M34" s="81">
        <v>0</v>
      </c>
      <c r="N34" s="81">
        <v>0</v>
      </c>
      <c r="O34" s="81">
        <v>0</v>
      </c>
      <c r="P34" s="81">
        <v>0</v>
      </c>
      <c r="Q34" s="81">
        <v>0</v>
      </c>
      <c r="R34" s="81">
        <v>0</v>
      </c>
      <c r="S34" s="56" t="e">
        <f t="shared" si="0"/>
        <v>#N/A</v>
      </c>
      <c r="T34" s="70"/>
      <c r="U34" s="71"/>
      <c r="V34" s="70"/>
    </row>
    <row r="35" spans="2:22" s="72" customFormat="1" ht="48.6" customHeight="1" thickBot="1" x14ac:dyDescent="0.35">
      <c r="B35" s="67"/>
      <c r="C35" s="68"/>
      <c r="D35" s="69"/>
      <c r="E35" s="148" t="s">
        <v>59</v>
      </c>
      <c r="F35" s="149"/>
      <c r="G35" s="149"/>
      <c r="H35" s="150"/>
      <c r="I35" s="85">
        <v>0</v>
      </c>
      <c r="J35" s="85">
        <v>0</v>
      </c>
      <c r="K35" s="85">
        <v>0</v>
      </c>
      <c r="L35" s="85">
        <v>0</v>
      </c>
      <c r="M35" s="85" t="e">
        <f>VLOOKUP($I$10,funds,134,)</f>
        <v>#N/A</v>
      </c>
      <c r="N35" s="85" t="e">
        <f>VLOOKUP($I$10,funds,159,)</f>
        <v>#N/A</v>
      </c>
      <c r="O35" s="85">
        <v>0</v>
      </c>
      <c r="P35" s="85">
        <v>0</v>
      </c>
      <c r="Q35" s="85">
        <v>0</v>
      </c>
      <c r="R35" s="85">
        <v>0</v>
      </c>
      <c r="S35" s="105" t="e">
        <f t="shared" si="0"/>
        <v>#N/A</v>
      </c>
      <c r="T35" s="70"/>
      <c r="U35" s="71"/>
      <c r="V35" s="70"/>
    </row>
    <row r="36" spans="2:22" s="72" customFormat="1" ht="16.2" thickBot="1" x14ac:dyDescent="0.35">
      <c r="B36" s="67"/>
      <c r="C36" s="68"/>
      <c r="D36" s="69"/>
      <c r="E36" s="148" t="s">
        <v>58</v>
      </c>
      <c r="F36" s="149"/>
      <c r="G36" s="149"/>
      <c r="H36" s="150"/>
      <c r="I36" s="106">
        <v>0</v>
      </c>
      <c r="J36" s="106">
        <v>0</v>
      </c>
      <c r="K36" s="106">
        <v>0</v>
      </c>
      <c r="L36" s="106">
        <v>0</v>
      </c>
      <c r="M36" s="106">
        <v>0</v>
      </c>
      <c r="N36" s="106">
        <v>0</v>
      </c>
      <c r="O36" s="106">
        <v>0</v>
      </c>
      <c r="P36" s="106">
        <v>0</v>
      </c>
      <c r="Q36" s="106" t="e">
        <f>VLOOKUP($I$10,funds,225,)</f>
        <v>#N/A</v>
      </c>
      <c r="R36" s="106">
        <v>0</v>
      </c>
      <c r="S36" s="74" t="e">
        <f t="shared" si="0"/>
        <v>#N/A</v>
      </c>
      <c r="T36" s="70"/>
      <c r="U36" s="71"/>
      <c r="V36" s="70"/>
    </row>
    <row r="37" spans="2:22" s="72" customFormat="1" ht="15.6" x14ac:dyDescent="0.3">
      <c r="B37" s="67"/>
      <c r="C37" s="68"/>
      <c r="D37" s="69"/>
      <c r="E37" s="54" t="s">
        <v>32</v>
      </c>
      <c r="F37" s="55"/>
      <c r="G37" s="57"/>
      <c r="H37" s="66"/>
      <c r="I37" s="81">
        <v>0</v>
      </c>
      <c r="J37" s="81">
        <v>0</v>
      </c>
      <c r="K37" s="81">
        <v>0</v>
      </c>
      <c r="L37" s="81">
        <v>0</v>
      </c>
      <c r="M37" s="81" t="e">
        <f>VLOOKUP($I$10,funds,121,)</f>
        <v>#N/A</v>
      </c>
      <c r="N37" s="81" t="e">
        <f>VLOOKUP($I$10,funds,137,)</f>
        <v>#N/A</v>
      </c>
      <c r="O37" s="81" t="e">
        <f>VLOOKUP($I$10,funds,162,)</f>
        <v>#N/A</v>
      </c>
      <c r="P37" s="81" t="e">
        <f>VLOOKUP($I$10,funds,170,)+VLOOKUP($I$10,funds,187,)+VLOOKUP($I$10,funds,209,)</f>
        <v>#N/A</v>
      </c>
      <c r="Q37" s="81">
        <v>0</v>
      </c>
      <c r="R37" s="81">
        <v>0</v>
      </c>
      <c r="S37" s="94" t="e">
        <f t="shared" si="0"/>
        <v>#N/A</v>
      </c>
      <c r="T37" s="70"/>
      <c r="U37" s="71"/>
      <c r="V37" s="70"/>
    </row>
    <row r="38" spans="2:22" s="72" customFormat="1" ht="15.6" x14ac:dyDescent="0.3">
      <c r="B38" s="67"/>
      <c r="C38" s="68"/>
      <c r="D38" s="69"/>
      <c r="E38" s="59" t="s">
        <v>33</v>
      </c>
      <c r="F38" s="12"/>
      <c r="G38" s="58"/>
      <c r="H38" s="76"/>
      <c r="I38" s="83">
        <v>0</v>
      </c>
      <c r="J38" s="83">
        <v>0</v>
      </c>
      <c r="K38" s="83">
        <v>0</v>
      </c>
      <c r="L38" s="83">
        <v>0</v>
      </c>
      <c r="M38" s="83" t="e">
        <f>VLOOKUP($I$10,funds,122,)</f>
        <v>#N/A</v>
      </c>
      <c r="N38" s="83" t="e">
        <f>VLOOKUP($I$10,funds,138,)</f>
        <v>#N/A</v>
      </c>
      <c r="O38" s="83" t="e">
        <f>VLOOKUP($I$10,funds,163,)</f>
        <v>#N/A</v>
      </c>
      <c r="P38" s="83" t="e">
        <f>VLOOKUP($I$10,funds,171,)+VLOOKUP($I$10,funds,189,)</f>
        <v>#N/A</v>
      </c>
      <c r="Q38" s="83">
        <v>0</v>
      </c>
      <c r="R38" s="83">
        <v>0</v>
      </c>
      <c r="S38" s="63" t="e">
        <f t="shared" si="0"/>
        <v>#N/A</v>
      </c>
      <c r="T38" s="70"/>
      <c r="U38" s="71"/>
      <c r="V38" s="70"/>
    </row>
    <row r="39" spans="2:22" s="72" customFormat="1" ht="15.6" x14ac:dyDescent="0.3">
      <c r="B39" s="67"/>
      <c r="C39" s="68"/>
      <c r="D39" s="69"/>
      <c r="E39" s="157" t="s">
        <v>50</v>
      </c>
      <c r="F39" s="158"/>
      <c r="G39" s="158"/>
      <c r="H39" s="158"/>
      <c r="I39" s="83">
        <v>0</v>
      </c>
      <c r="J39" s="83">
        <v>0</v>
      </c>
      <c r="K39" s="83">
        <v>0</v>
      </c>
      <c r="L39" s="83">
        <v>0</v>
      </c>
      <c r="M39" s="83">
        <v>0</v>
      </c>
      <c r="N39" s="83" t="e">
        <f>VLOOKUP($I$10,funds,139,)</f>
        <v>#N/A</v>
      </c>
      <c r="O39" s="83" t="e">
        <f>VLOOKUP($I$10,funds,164,)</f>
        <v>#N/A</v>
      </c>
      <c r="P39" s="83" t="e">
        <f>VLOOKUP($I$10,funds,172,)</f>
        <v>#N/A</v>
      </c>
      <c r="Q39" s="83">
        <v>0</v>
      </c>
      <c r="R39" s="83">
        <v>0</v>
      </c>
      <c r="S39" s="63" t="e">
        <f t="shared" si="0"/>
        <v>#N/A</v>
      </c>
      <c r="T39" s="70"/>
      <c r="U39" s="71"/>
      <c r="V39" s="70"/>
    </row>
    <row r="40" spans="2:22" s="72" customFormat="1" ht="15.6" x14ac:dyDescent="0.3">
      <c r="B40" s="67"/>
      <c r="C40" s="68"/>
      <c r="D40" s="69"/>
      <c r="E40" s="157" t="s">
        <v>51</v>
      </c>
      <c r="F40" s="158"/>
      <c r="G40" s="158"/>
      <c r="H40" s="158"/>
      <c r="I40" s="78">
        <v>0</v>
      </c>
      <c r="J40" s="78">
        <v>0</v>
      </c>
      <c r="K40" s="78">
        <v>0</v>
      </c>
      <c r="L40" s="78">
        <v>0</v>
      </c>
      <c r="M40" s="78">
        <v>0</v>
      </c>
      <c r="N40" s="78" t="e">
        <f>VLOOKUP($I$10,funds,140,)</f>
        <v>#N/A</v>
      </c>
      <c r="O40" s="78" t="e">
        <f>VLOOKUP($I$10,funds,165,)</f>
        <v>#N/A</v>
      </c>
      <c r="P40" s="78" t="e">
        <f>VLOOKUP($I$10,funds,173,)+VLOOKUP($I$10,funds,186,)</f>
        <v>#N/A</v>
      </c>
      <c r="Q40" s="78">
        <v>0</v>
      </c>
      <c r="R40" s="78">
        <v>0</v>
      </c>
      <c r="S40" s="63" t="e">
        <f t="shared" si="0"/>
        <v>#N/A</v>
      </c>
      <c r="T40" s="70"/>
      <c r="U40" s="71"/>
      <c r="V40" s="70"/>
    </row>
    <row r="41" spans="2:22" s="72" customFormat="1" ht="15.6" x14ac:dyDescent="0.3">
      <c r="B41" s="67"/>
      <c r="C41" s="68"/>
      <c r="D41" s="69"/>
      <c r="E41" s="157" t="s">
        <v>52</v>
      </c>
      <c r="F41" s="158"/>
      <c r="G41" s="158"/>
      <c r="H41" s="158"/>
      <c r="I41" s="93">
        <v>0</v>
      </c>
      <c r="J41" s="93">
        <v>0</v>
      </c>
      <c r="K41" s="93">
        <v>0</v>
      </c>
      <c r="L41" s="93">
        <v>0</v>
      </c>
      <c r="M41" s="93">
        <v>0</v>
      </c>
      <c r="N41" s="93" t="e">
        <f>VLOOKUP($I$10,funds,141,)</f>
        <v>#N/A</v>
      </c>
      <c r="O41" s="93" t="e">
        <f>VLOOKUP($I$10,funds,166,)</f>
        <v>#N/A</v>
      </c>
      <c r="P41" s="93" t="e">
        <f>VLOOKUP($I$10,funds,174,)+VLOOKUP($I$10,funds,185,)</f>
        <v>#N/A</v>
      </c>
      <c r="Q41" s="93">
        <v>0</v>
      </c>
      <c r="R41" s="93">
        <v>0</v>
      </c>
      <c r="S41" s="63" t="e">
        <f t="shared" si="0"/>
        <v>#N/A</v>
      </c>
      <c r="T41" s="70"/>
      <c r="U41" s="71"/>
      <c r="V41" s="70"/>
    </row>
    <row r="42" spans="2:22" s="72" customFormat="1" ht="15.6" x14ac:dyDescent="0.3">
      <c r="B42" s="67"/>
      <c r="C42" s="68"/>
      <c r="D42" s="69"/>
      <c r="E42" s="166" t="s">
        <v>53</v>
      </c>
      <c r="F42" s="167"/>
      <c r="G42" s="167"/>
      <c r="H42" s="167"/>
      <c r="I42" s="93">
        <v>0</v>
      </c>
      <c r="J42" s="93">
        <v>0</v>
      </c>
      <c r="K42" s="93">
        <v>0</v>
      </c>
      <c r="L42" s="93">
        <v>0</v>
      </c>
      <c r="M42" s="93">
        <v>0</v>
      </c>
      <c r="N42" s="93" t="e">
        <f>VLOOKUP($I$10,funds,142,)</f>
        <v>#N/A</v>
      </c>
      <c r="O42" s="93" t="e">
        <f>VLOOKUP($I$10,funds,167,)</f>
        <v>#N/A</v>
      </c>
      <c r="P42" s="93" t="e">
        <f>VLOOKUP($I$10,funds,175,)+VLOOKUP($I$10,funds,188,)</f>
        <v>#N/A</v>
      </c>
      <c r="Q42" s="93">
        <v>0</v>
      </c>
      <c r="R42" s="93">
        <v>0</v>
      </c>
      <c r="S42" s="63" t="e">
        <f t="shared" si="0"/>
        <v>#N/A</v>
      </c>
      <c r="T42" s="70"/>
      <c r="U42" s="71"/>
      <c r="V42" s="70"/>
    </row>
    <row r="43" spans="2:22" s="72" customFormat="1" ht="16.2" thickBot="1" x14ac:dyDescent="0.35">
      <c r="B43" s="67"/>
      <c r="C43" s="68"/>
      <c r="D43" s="69"/>
      <c r="E43" s="151" t="s">
        <v>54</v>
      </c>
      <c r="F43" s="152"/>
      <c r="G43" s="152"/>
      <c r="H43" s="153"/>
      <c r="I43" s="80">
        <v>0</v>
      </c>
      <c r="J43" s="80">
        <v>0</v>
      </c>
      <c r="K43" s="80">
        <v>0</v>
      </c>
      <c r="L43" s="80">
        <v>0</v>
      </c>
      <c r="M43" s="80">
        <v>0</v>
      </c>
      <c r="N43" s="80" t="e">
        <f>VLOOKUP($I$10,funds,143,)</f>
        <v>#N/A</v>
      </c>
      <c r="O43" s="80" t="e">
        <f>VLOOKUP($I$10,funds,168,)</f>
        <v>#N/A</v>
      </c>
      <c r="P43" s="80" t="e">
        <f>VLOOKUP($I$10,funds,176,)+VLOOKUP($I$10,funds,190,)+VLOOKUP($I$10,funds,210,)</f>
        <v>#N/A</v>
      </c>
      <c r="Q43" s="80">
        <v>0</v>
      </c>
      <c r="R43" s="80">
        <v>0</v>
      </c>
      <c r="S43" s="75" t="e">
        <f t="shared" si="0"/>
        <v>#N/A</v>
      </c>
      <c r="T43" s="70"/>
      <c r="U43" s="71"/>
      <c r="V43" s="70"/>
    </row>
    <row r="44" spans="2:22" s="72" customFormat="1" ht="15.6" x14ac:dyDescent="0.3">
      <c r="B44" s="67"/>
      <c r="C44" s="68"/>
      <c r="D44" s="69"/>
      <c r="E44" s="54" t="s">
        <v>20</v>
      </c>
      <c r="F44" s="55"/>
      <c r="G44" s="57"/>
      <c r="H44" s="66"/>
      <c r="I44" s="77" t="e">
        <f>VLOOKUP($I$10,funds,5,)+VLOOKUP($I$10,funds,14,)</f>
        <v>#N/A</v>
      </c>
      <c r="J44" s="77" t="e">
        <f>VLOOKUP($I$10,funds,49,)+VLOOKUP($I$10,funds,57,)</f>
        <v>#N/A</v>
      </c>
      <c r="K44" s="77">
        <v>0</v>
      </c>
      <c r="L44" s="77">
        <v>0</v>
      </c>
      <c r="M44" s="77">
        <v>0</v>
      </c>
      <c r="N44" s="77">
        <v>0</v>
      </c>
      <c r="O44" s="77">
        <v>0</v>
      </c>
      <c r="P44" s="77">
        <v>0</v>
      </c>
      <c r="Q44" s="77">
        <v>0</v>
      </c>
      <c r="R44" s="77">
        <v>0</v>
      </c>
      <c r="S44" s="94" t="e">
        <f t="shared" si="0"/>
        <v>#N/A</v>
      </c>
      <c r="T44" s="70"/>
      <c r="U44" s="71"/>
      <c r="V44" s="70"/>
    </row>
    <row r="45" spans="2:22" s="72" customFormat="1" ht="15.6" x14ac:dyDescent="0.3">
      <c r="B45" s="67"/>
      <c r="C45" s="68"/>
      <c r="D45" s="69"/>
      <c r="E45" s="59" t="s">
        <v>21</v>
      </c>
      <c r="F45" s="12"/>
      <c r="G45" s="58"/>
      <c r="H45" s="76"/>
      <c r="I45" s="83" t="e">
        <f>VLOOKUP($I$10,funds,6,)+VLOOKUP($I$10,funds,15,)</f>
        <v>#N/A</v>
      </c>
      <c r="J45" s="83" t="e">
        <f>VLOOKUP($I$10,funds,50,)+VLOOKUP($I$10,funds,58,)</f>
        <v>#N/A</v>
      </c>
      <c r="K45" s="83">
        <v>0</v>
      </c>
      <c r="L45" s="83">
        <v>0</v>
      </c>
      <c r="M45" s="83">
        <v>0</v>
      </c>
      <c r="N45" s="83">
        <v>0</v>
      </c>
      <c r="O45" s="83">
        <v>0</v>
      </c>
      <c r="P45" s="83">
        <v>0</v>
      </c>
      <c r="Q45" s="83">
        <v>0</v>
      </c>
      <c r="R45" s="83">
        <v>0</v>
      </c>
      <c r="S45" s="63" t="e">
        <f t="shared" si="0"/>
        <v>#N/A</v>
      </c>
      <c r="T45" s="70"/>
      <c r="U45" s="71"/>
      <c r="V45" s="70"/>
    </row>
    <row r="46" spans="2:22" s="72" customFormat="1" ht="15.6" x14ac:dyDescent="0.3">
      <c r="B46" s="67"/>
      <c r="C46" s="68"/>
      <c r="D46" s="69"/>
      <c r="E46" s="157" t="s">
        <v>22</v>
      </c>
      <c r="F46" s="158"/>
      <c r="G46" s="158"/>
      <c r="H46" s="158"/>
      <c r="I46" s="78" t="e">
        <f>VLOOKUP($I$10,funds,7,)+VLOOKUP($I$10,funds,16,)</f>
        <v>#N/A</v>
      </c>
      <c r="J46" s="78" t="e">
        <f>VLOOKUP($I$10,funds,51,)</f>
        <v>#N/A</v>
      </c>
      <c r="K46" s="83">
        <v>0</v>
      </c>
      <c r="L46" s="83">
        <v>0</v>
      </c>
      <c r="M46" s="83">
        <v>0</v>
      </c>
      <c r="N46" s="83">
        <v>0</v>
      </c>
      <c r="O46" s="83">
        <v>0</v>
      </c>
      <c r="P46" s="83">
        <v>0</v>
      </c>
      <c r="Q46" s="83">
        <v>0</v>
      </c>
      <c r="R46" s="83">
        <v>0</v>
      </c>
      <c r="S46" s="63" t="e">
        <f t="shared" ref="S46:S49" si="1">SUM(I46:R46)</f>
        <v>#N/A</v>
      </c>
      <c r="T46" s="70"/>
      <c r="U46" s="71"/>
      <c r="V46" s="70"/>
    </row>
    <row r="47" spans="2:22" s="72" customFormat="1" ht="15.6" x14ac:dyDescent="0.3">
      <c r="B47" s="67"/>
      <c r="C47" s="68"/>
      <c r="D47" s="69"/>
      <c r="E47" s="157" t="s">
        <v>23</v>
      </c>
      <c r="F47" s="158"/>
      <c r="G47" s="158"/>
      <c r="H47" s="158"/>
      <c r="I47" s="81" t="e">
        <f>VLOOKUP($I$10,funds,8,)+VLOOKUP($I$10,funds,17,)</f>
        <v>#N/A</v>
      </c>
      <c r="J47" s="81" t="e">
        <f>VLOOKUP($I$10,funds,52,)+VLOOKUP($I$10,funds,59,)</f>
        <v>#N/A</v>
      </c>
      <c r="K47" s="83">
        <v>0</v>
      </c>
      <c r="L47" s="83">
        <v>0</v>
      </c>
      <c r="M47" s="83">
        <v>0</v>
      </c>
      <c r="N47" s="83">
        <v>0</v>
      </c>
      <c r="O47" s="83">
        <v>0</v>
      </c>
      <c r="P47" s="83">
        <v>0</v>
      </c>
      <c r="Q47" s="83">
        <v>0</v>
      </c>
      <c r="R47" s="83">
        <v>0</v>
      </c>
      <c r="S47" s="63" t="e">
        <f t="shared" si="1"/>
        <v>#N/A</v>
      </c>
      <c r="T47" s="70"/>
      <c r="U47" s="71"/>
      <c r="V47" s="70"/>
    </row>
    <row r="48" spans="2:22" s="72" customFormat="1" ht="15.6" x14ac:dyDescent="0.3">
      <c r="B48" s="67"/>
      <c r="C48" s="68"/>
      <c r="D48" s="69"/>
      <c r="E48" s="157" t="s">
        <v>24</v>
      </c>
      <c r="F48" s="158"/>
      <c r="G48" s="158"/>
      <c r="H48" s="158"/>
      <c r="I48" s="78" t="e">
        <f>VLOOKUP($I$10,funds,9,)+VLOOKUP($I$10,funds,18,)</f>
        <v>#N/A</v>
      </c>
      <c r="J48" s="78" t="e">
        <f>VLOOKUP($I$10,funds,53,)</f>
        <v>#N/A</v>
      </c>
      <c r="K48" s="83">
        <v>0</v>
      </c>
      <c r="L48" s="83">
        <v>0</v>
      </c>
      <c r="M48" s="83">
        <v>0</v>
      </c>
      <c r="N48" s="83">
        <v>0</v>
      </c>
      <c r="O48" s="83">
        <v>0</v>
      </c>
      <c r="P48" s="83">
        <v>0</v>
      </c>
      <c r="Q48" s="83">
        <v>0</v>
      </c>
      <c r="R48" s="83">
        <v>0</v>
      </c>
      <c r="S48" s="63" t="e">
        <f t="shared" si="1"/>
        <v>#N/A</v>
      </c>
      <c r="T48" s="70"/>
      <c r="U48" s="71"/>
      <c r="V48" s="70"/>
    </row>
    <row r="49" spans="2:22" s="72" customFormat="1" ht="15.6" x14ac:dyDescent="0.3">
      <c r="B49" s="67"/>
      <c r="C49" s="68"/>
      <c r="D49" s="69"/>
      <c r="E49" s="166" t="s">
        <v>25</v>
      </c>
      <c r="F49" s="167"/>
      <c r="G49" s="167"/>
      <c r="H49" s="167"/>
      <c r="I49" s="81" t="e">
        <f>VLOOKUP($I$10,funds,10,)+VLOOKUP($I$10,funds,19,)</f>
        <v>#N/A</v>
      </c>
      <c r="J49" s="81" t="e">
        <f>VLOOKUP($I$10,funds,54,)</f>
        <v>#N/A</v>
      </c>
      <c r="K49" s="83">
        <v>0</v>
      </c>
      <c r="L49" s="83">
        <v>0</v>
      </c>
      <c r="M49" s="83">
        <v>0</v>
      </c>
      <c r="N49" s="83">
        <v>0</v>
      </c>
      <c r="O49" s="83">
        <v>0</v>
      </c>
      <c r="P49" s="83">
        <v>0</v>
      </c>
      <c r="Q49" s="83">
        <v>0</v>
      </c>
      <c r="R49" s="83">
        <v>0</v>
      </c>
      <c r="S49" s="63" t="e">
        <f t="shared" si="1"/>
        <v>#N/A</v>
      </c>
      <c r="T49" s="70"/>
      <c r="U49" s="71"/>
      <c r="V49" s="70"/>
    </row>
    <row r="50" spans="2:22" s="72" customFormat="1" ht="16.2" thickBot="1" x14ac:dyDescent="0.35">
      <c r="B50" s="67"/>
      <c r="C50" s="68"/>
      <c r="D50" s="69"/>
      <c r="E50" s="151" t="s">
        <v>26</v>
      </c>
      <c r="F50" s="152"/>
      <c r="G50" s="152"/>
      <c r="H50" s="153"/>
      <c r="I50" s="85" t="e">
        <f>VLOOKUP($I$10,funds,11,)+VLOOKUP($I$10,funds,20,)</f>
        <v>#N/A</v>
      </c>
      <c r="J50" s="85" t="e">
        <f>VLOOKUP($I$10,funds,55,)</f>
        <v>#N/A</v>
      </c>
      <c r="K50" s="85">
        <v>0</v>
      </c>
      <c r="L50" s="85">
        <v>0</v>
      </c>
      <c r="M50" s="85" t="e">
        <f>VLOOKUP($I$10,funds,120,)</f>
        <v>#N/A</v>
      </c>
      <c r="N50" s="85">
        <v>0</v>
      </c>
      <c r="O50" s="85">
        <v>0</v>
      </c>
      <c r="P50" s="85">
        <v>0</v>
      </c>
      <c r="Q50" s="85">
        <v>0</v>
      </c>
      <c r="R50" s="85">
        <v>0</v>
      </c>
      <c r="S50" s="75" t="e">
        <f t="shared" ref="S50:S60" si="2">SUM(I50:R50)</f>
        <v>#N/A</v>
      </c>
      <c r="T50" s="70"/>
      <c r="U50" s="71"/>
      <c r="V50" s="70"/>
    </row>
    <row r="51" spans="2:22" s="72" customFormat="1" ht="15.6" x14ac:dyDescent="0.3">
      <c r="B51" s="67"/>
      <c r="C51" s="68"/>
      <c r="D51" s="69"/>
      <c r="E51" s="54" t="s">
        <v>7</v>
      </c>
      <c r="F51" s="55"/>
      <c r="G51" s="57"/>
      <c r="H51" s="66"/>
      <c r="I51" s="81" t="e">
        <f>VLOOKUP($I$10,funds,12,)</f>
        <v>#N/A</v>
      </c>
      <c r="J51" s="81">
        <v>0</v>
      </c>
      <c r="K51" s="81">
        <v>0</v>
      </c>
      <c r="L51" s="81">
        <v>0</v>
      </c>
      <c r="M51" s="81">
        <v>0</v>
      </c>
      <c r="N51" s="81">
        <v>0</v>
      </c>
      <c r="O51" s="81">
        <v>0</v>
      </c>
      <c r="P51" s="81">
        <v>0</v>
      </c>
      <c r="Q51" s="81">
        <v>0</v>
      </c>
      <c r="R51" s="77">
        <v>0</v>
      </c>
      <c r="S51" s="56" t="e">
        <f t="shared" si="2"/>
        <v>#N/A</v>
      </c>
      <c r="T51" s="70"/>
      <c r="U51" s="71"/>
      <c r="V51" s="70"/>
    </row>
    <row r="52" spans="2:22" s="72" customFormat="1" ht="16.2" thickBot="1" x14ac:dyDescent="0.35">
      <c r="B52" s="67"/>
      <c r="C52" s="68"/>
      <c r="D52" s="69"/>
      <c r="E52" s="59" t="s">
        <v>8</v>
      </c>
      <c r="F52" s="12"/>
      <c r="G52" s="58"/>
      <c r="H52" s="76"/>
      <c r="I52" s="78" t="e">
        <f>VLOOKUP($I$10,funds,13,)</f>
        <v>#N/A</v>
      </c>
      <c r="J52" s="78">
        <v>0</v>
      </c>
      <c r="K52" s="78">
        <v>0</v>
      </c>
      <c r="L52" s="78">
        <v>0</v>
      </c>
      <c r="M52" s="78">
        <v>0</v>
      </c>
      <c r="N52" s="78">
        <v>0</v>
      </c>
      <c r="O52" s="78">
        <v>0</v>
      </c>
      <c r="P52" s="78">
        <v>0</v>
      </c>
      <c r="Q52" s="78">
        <v>0</v>
      </c>
      <c r="R52" s="85">
        <v>0</v>
      </c>
      <c r="S52" s="75" t="e">
        <f t="shared" si="2"/>
        <v>#N/A</v>
      </c>
      <c r="T52" s="70"/>
      <c r="U52" s="71"/>
      <c r="V52" s="70"/>
    </row>
    <row r="53" spans="2:22" s="9" customFormat="1" ht="15.6" x14ac:dyDescent="0.3">
      <c r="B53" s="40"/>
      <c r="C53" s="10"/>
      <c r="D53" s="1"/>
      <c r="E53" s="130" t="s">
        <v>9</v>
      </c>
      <c r="F53" s="131"/>
      <c r="G53" s="131"/>
      <c r="H53" s="131"/>
      <c r="I53" s="56">
        <v>0</v>
      </c>
      <c r="J53" s="56">
        <v>0</v>
      </c>
      <c r="K53" s="56" t="e">
        <f>VLOOKUP($I$10,funds,108,)</f>
        <v>#N/A</v>
      </c>
      <c r="L53" s="56">
        <v>0</v>
      </c>
      <c r="M53" s="56">
        <v>0</v>
      </c>
      <c r="N53" s="56">
        <v>0</v>
      </c>
      <c r="O53" s="56">
        <v>0</v>
      </c>
      <c r="P53" s="56">
        <v>0</v>
      </c>
      <c r="Q53" s="56">
        <v>0</v>
      </c>
      <c r="R53" s="75" t="e">
        <f>VLOOKUP($I$10,funds,261,)</f>
        <v>#N/A</v>
      </c>
      <c r="S53" s="56" t="e">
        <f t="shared" si="2"/>
        <v>#N/A</v>
      </c>
      <c r="T53" s="42"/>
      <c r="U53" s="11"/>
      <c r="V53" s="42"/>
    </row>
    <row r="54" spans="2:22" s="9" customFormat="1" ht="16.2" thickBot="1" x14ac:dyDescent="0.35">
      <c r="B54" s="40"/>
      <c r="C54" s="10"/>
      <c r="D54" s="1"/>
      <c r="E54" s="139" t="s">
        <v>10</v>
      </c>
      <c r="F54" s="140"/>
      <c r="G54" s="140"/>
      <c r="H54" s="140"/>
      <c r="I54" s="74">
        <v>0</v>
      </c>
      <c r="J54" s="74">
        <v>0</v>
      </c>
      <c r="K54" s="74">
        <v>0</v>
      </c>
      <c r="L54" s="74">
        <v>0</v>
      </c>
      <c r="M54" s="75" t="e">
        <f>VLOOKUP($I$10,funds,132,)+VLOOKUP($I$10,funds,133,)</f>
        <v>#N/A</v>
      </c>
      <c r="N54" s="75">
        <v>0</v>
      </c>
      <c r="O54" s="75">
        <v>0</v>
      </c>
      <c r="P54" s="75">
        <v>0</v>
      </c>
      <c r="Q54" s="75" t="e">
        <f>VLOOKUP($I$10,funds,242,)</f>
        <v>#N/A</v>
      </c>
      <c r="R54" s="75" t="e">
        <f>VLOOKUP($I$10,funds,246,)</f>
        <v>#N/A</v>
      </c>
      <c r="S54" s="75" t="e">
        <f t="shared" si="2"/>
        <v>#N/A</v>
      </c>
      <c r="T54" s="42"/>
      <c r="U54" s="11"/>
      <c r="V54" s="42"/>
    </row>
    <row r="55" spans="2:22" s="9" customFormat="1" ht="16.2" thickBot="1" x14ac:dyDescent="0.35">
      <c r="B55" s="40"/>
      <c r="C55" s="10"/>
      <c r="D55" s="1"/>
      <c r="E55" s="139" t="s">
        <v>11</v>
      </c>
      <c r="F55" s="140"/>
      <c r="G55" s="140"/>
      <c r="H55" s="140"/>
      <c r="I55" s="82" t="e">
        <f>VLOOKUP($I$10,funds,21,)</f>
        <v>#N/A</v>
      </c>
      <c r="J55" s="82">
        <v>0</v>
      </c>
      <c r="K55" s="82">
        <v>0</v>
      </c>
      <c r="L55" s="82">
        <v>0</v>
      </c>
      <c r="M55" s="82">
        <v>0</v>
      </c>
      <c r="N55" s="82" t="e">
        <f>VLOOKUP($I$10,funds,158,)</f>
        <v>#N/A</v>
      </c>
      <c r="O55" s="82">
        <v>0</v>
      </c>
      <c r="P55" s="82">
        <v>0</v>
      </c>
      <c r="Q55" s="82" t="e">
        <f>VLOOKUP($I$10,funds,241,)</f>
        <v>#N/A</v>
      </c>
      <c r="R55" s="82">
        <v>0</v>
      </c>
      <c r="S55" s="56" t="e">
        <f t="shared" si="2"/>
        <v>#N/A</v>
      </c>
      <c r="T55" s="42"/>
      <c r="U55" s="11"/>
      <c r="V55" s="42"/>
    </row>
    <row r="56" spans="2:22" s="9" customFormat="1" ht="31.2" customHeight="1" thickBot="1" x14ac:dyDescent="0.35">
      <c r="B56" s="40"/>
      <c r="C56" s="10"/>
      <c r="D56" s="1"/>
      <c r="E56" s="139" t="s">
        <v>62</v>
      </c>
      <c r="F56" s="140"/>
      <c r="G56" s="140"/>
      <c r="H56" s="140"/>
      <c r="I56" s="82">
        <v>0</v>
      </c>
      <c r="J56" s="82">
        <v>0</v>
      </c>
      <c r="K56" s="82">
        <v>0</v>
      </c>
      <c r="L56" s="82">
        <v>0</v>
      </c>
      <c r="M56" s="82">
        <v>0</v>
      </c>
      <c r="N56" s="82">
        <v>0</v>
      </c>
      <c r="O56" s="82">
        <v>0</v>
      </c>
      <c r="P56" s="82">
        <v>0</v>
      </c>
      <c r="Q56" s="82">
        <v>0</v>
      </c>
      <c r="R56" s="82" t="e">
        <f>VLOOKUP($I$10,funds,262,)</f>
        <v>#N/A</v>
      </c>
      <c r="S56" s="56" t="e">
        <f t="shared" si="2"/>
        <v>#N/A</v>
      </c>
      <c r="T56" s="42"/>
      <c r="U56" s="11"/>
      <c r="V56" s="42"/>
    </row>
    <row r="57" spans="2:22" s="9" customFormat="1" ht="15.6" x14ac:dyDescent="0.3">
      <c r="B57" s="40"/>
      <c r="C57" s="10"/>
      <c r="D57" s="1"/>
      <c r="E57" s="132" t="s">
        <v>12</v>
      </c>
      <c r="F57" s="133"/>
      <c r="G57" s="133"/>
      <c r="H57" s="134"/>
      <c r="I57" s="63">
        <v>0</v>
      </c>
      <c r="J57" s="56" t="e">
        <f>VLOOKUP($I$10,funds,60,)</f>
        <v>#N/A</v>
      </c>
      <c r="K57" s="56">
        <v>0</v>
      </c>
      <c r="L57" s="56">
        <v>0</v>
      </c>
      <c r="M57" s="56">
        <v>0</v>
      </c>
      <c r="N57" s="56">
        <v>0</v>
      </c>
      <c r="O57" s="56">
        <v>0</v>
      </c>
      <c r="P57" s="56" t="e">
        <f>VLOOKUP($I$10,funds,191,)</f>
        <v>#N/A</v>
      </c>
      <c r="Q57" s="56">
        <v>0</v>
      </c>
      <c r="R57" s="56">
        <v>0</v>
      </c>
      <c r="S57" s="94" t="e">
        <f t="shared" si="2"/>
        <v>#N/A</v>
      </c>
      <c r="T57" s="42"/>
      <c r="U57" s="11"/>
      <c r="V57" s="42"/>
    </row>
    <row r="58" spans="2:22" s="9" customFormat="1" ht="15.6" x14ac:dyDescent="0.3">
      <c r="B58" s="40"/>
      <c r="C58" s="10"/>
      <c r="D58" s="1"/>
      <c r="E58" s="136" t="s">
        <v>13</v>
      </c>
      <c r="F58" s="137"/>
      <c r="G58" s="137"/>
      <c r="H58" s="138"/>
      <c r="I58" s="75">
        <v>0</v>
      </c>
      <c r="J58" s="75">
        <v>0</v>
      </c>
      <c r="K58" s="75">
        <v>0</v>
      </c>
      <c r="L58" s="75">
        <v>0</v>
      </c>
      <c r="M58" s="75">
        <v>0</v>
      </c>
      <c r="N58" s="75">
        <v>0</v>
      </c>
      <c r="O58" s="75">
        <v>0</v>
      </c>
      <c r="P58" s="63">
        <v>0</v>
      </c>
      <c r="Q58" s="63">
        <v>0</v>
      </c>
      <c r="R58" s="63">
        <v>0</v>
      </c>
      <c r="S58" s="63">
        <f t="shared" si="2"/>
        <v>0</v>
      </c>
      <c r="T58" s="42"/>
      <c r="U58" s="11"/>
      <c r="V58" s="42"/>
    </row>
    <row r="59" spans="2:22" s="9" customFormat="1" ht="16.2" thickBot="1" x14ac:dyDescent="0.35">
      <c r="B59" s="40"/>
      <c r="C59" s="10"/>
      <c r="D59" s="1"/>
      <c r="E59" s="183" t="s">
        <v>14</v>
      </c>
      <c r="F59" s="184"/>
      <c r="G59" s="184"/>
      <c r="H59" s="185"/>
      <c r="I59" s="74">
        <v>0</v>
      </c>
      <c r="J59" s="74">
        <v>0</v>
      </c>
      <c r="K59" s="74">
        <v>0</v>
      </c>
      <c r="L59" s="74">
        <v>0</v>
      </c>
      <c r="M59" s="74">
        <v>0</v>
      </c>
      <c r="N59" s="74">
        <v>0</v>
      </c>
      <c r="O59" s="74">
        <v>0</v>
      </c>
      <c r="P59" s="74">
        <v>0</v>
      </c>
      <c r="Q59" s="74">
        <v>0</v>
      </c>
      <c r="R59" s="74">
        <v>0</v>
      </c>
      <c r="S59" s="74">
        <f t="shared" si="2"/>
        <v>0</v>
      </c>
      <c r="T59" s="42"/>
      <c r="U59" s="11"/>
      <c r="V59" s="42"/>
    </row>
    <row r="60" spans="2:22" s="9" customFormat="1" ht="30.6" customHeight="1" thickBot="1" x14ac:dyDescent="0.35">
      <c r="B60" s="40"/>
      <c r="C60" s="10"/>
      <c r="D60" s="1"/>
      <c r="E60" s="145" t="s">
        <v>57</v>
      </c>
      <c r="F60" s="146"/>
      <c r="G60" s="146"/>
      <c r="H60" s="147"/>
      <c r="I60" s="74">
        <v>0</v>
      </c>
      <c r="J60" s="74">
        <v>0</v>
      </c>
      <c r="K60" s="74">
        <v>0</v>
      </c>
      <c r="L60" s="74">
        <v>0</v>
      </c>
      <c r="M60" s="74">
        <v>0</v>
      </c>
      <c r="N60" s="74">
        <v>0</v>
      </c>
      <c r="O60" s="74">
        <v>0</v>
      </c>
      <c r="P60" s="74" t="e">
        <f>VLOOKUP($I$10,funds,179,)</f>
        <v>#N/A</v>
      </c>
      <c r="Q60" s="74" t="e">
        <f>VLOOKUP($I$10,funds,212,)</f>
        <v>#N/A</v>
      </c>
      <c r="R60" s="74" t="e">
        <f>VLOOKUP($I$10,funds,245,)</f>
        <v>#N/A</v>
      </c>
      <c r="S60" s="74" t="e">
        <f t="shared" si="2"/>
        <v>#N/A</v>
      </c>
      <c r="T60" s="42"/>
      <c r="U60" s="11"/>
      <c r="V60" s="42"/>
    </row>
    <row r="61" spans="2:22" s="17" customFormat="1" ht="16.2" thickBot="1" x14ac:dyDescent="0.35">
      <c r="B61" s="47"/>
      <c r="C61" s="13"/>
      <c r="D61" s="1"/>
      <c r="E61" s="2"/>
      <c r="F61" s="2"/>
      <c r="G61" s="2"/>
      <c r="H61" s="2"/>
      <c r="I61" s="15"/>
      <c r="J61" s="15"/>
      <c r="K61" s="15"/>
      <c r="L61" s="15"/>
      <c r="M61" s="15"/>
      <c r="N61" s="15"/>
      <c r="O61" s="15"/>
      <c r="P61" s="15"/>
      <c r="Q61" s="15"/>
      <c r="R61" s="15"/>
      <c r="S61" s="15"/>
      <c r="T61" s="16"/>
      <c r="U61" s="14"/>
      <c r="V61" s="16"/>
    </row>
    <row r="62" spans="2:22" s="17" customFormat="1" ht="16.2" thickBot="1" x14ac:dyDescent="0.35">
      <c r="B62" s="47"/>
      <c r="C62" s="13"/>
      <c r="D62" s="18"/>
      <c r="E62" s="142" t="s">
        <v>15</v>
      </c>
      <c r="F62" s="143"/>
      <c r="G62" s="143"/>
      <c r="H62" s="144"/>
      <c r="I62" s="64" t="e">
        <f>SUM(I17:I60)</f>
        <v>#N/A</v>
      </c>
      <c r="J62" s="64" t="e">
        <f t="shared" ref="J62:Q62" si="3">SUM(J17:J60)</f>
        <v>#N/A</v>
      </c>
      <c r="K62" s="64" t="e">
        <f t="shared" si="3"/>
        <v>#N/A</v>
      </c>
      <c r="L62" s="64" t="e">
        <f t="shared" si="3"/>
        <v>#N/A</v>
      </c>
      <c r="M62" s="64" t="e">
        <f t="shared" si="3"/>
        <v>#N/A</v>
      </c>
      <c r="N62" s="64" t="e">
        <f t="shared" si="3"/>
        <v>#N/A</v>
      </c>
      <c r="O62" s="64" t="e">
        <f t="shared" si="3"/>
        <v>#N/A</v>
      </c>
      <c r="P62" s="64" t="e">
        <f t="shared" si="3"/>
        <v>#N/A</v>
      </c>
      <c r="Q62" s="64" t="e">
        <f t="shared" si="3"/>
        <v>#N/A</v>
      </c>
      <c r="R62" s="64" t="e">
        <f>SUM(R17:R60)</f>
        <v>#N/A</v>
      </c>
      <c r="S62" s="64" t="e">
        <f>SUM(S17:S60)</f>
        <v>#N/A</v>
      </c>
      <c r="T62" s="16"/>
      <c r="U62" s="14"/>
      <c r="V62" s="16"/>
    </row>
    <row r="63" spans="2:22" s="17" customFormat="1" ht="16.2" thickBot="1" x14ac:dyDescent="0.35">
      <c r="B63" s="47"/>
      <c r="C63" s="13"/>
      <c r="D63" s="19"/>
      <c r="E63" s="3"/>
      <c r="F63" s="3"/>
      <c r="G63" s="3"/>
      <c r="H63" s="3"/>
      <c r="I63" s="3"/>
      <c r="J63" s="3"/>
      <c r="K63" s="3"/>
      <c r="L63" s="3"/>
      <c r="M63" s="3"/>
      <c r="N63" s="3"/>
      <c r="O63" s="3"/>
      <c r="P63" s="3"/>
      <c r="Q63" s="3"/>
      <c r="R63" s="3"/>
      <c r="S63" s="20"/>
      <c r="T63" s="21"/>
      <c r="U63" s="14"/>
      <c r="V63" s="16"/>
    </row>
    <row r="64" spans="2:22" s="17" customFormat="1" ht="17.25" customHeight="1" thickTop="1" x14ac:dyDescent="0.3">
      <c r="B64" s="18"/>
      <c r="C64" s="48"/>
      <c r="D64" s="22"/>
      <c r="E64" s="49"/>
      <c r="F64" s="49"/>
      <c r="G64" s="49"/>
      <c r="H64" s="49"/>
      <c r="I64" s="22"/>
      <c r="J64" s="22"/>
      <c r="K64" s="22"/>
      <c r="L64" s="22"/>
      <c r="M64" s="22"/>
      <c r="N64" s="22"/>
      <c r="O64" s="22"/>
      <c r="P64" s="22"/>
      <c r="Q64" s="22"/>
      <c r="R64" s="22"/>
      <c r="S64" s="22"/>
      <c r="T64" s="22"/>
      <c r="U64" s="50"/>
      <c r="V64" s="16"/>
    </row>
    <row r="65" spans="2:22" s="17" customFormat="1" ht="49.95" customHeight="1" thickBot="1" x14ac:dyDescent="0.35">
      <c r="B65" s="51"/>
      <c r="C65" s="52"/>
      <c r="D65" s="52"/>
      <c r="E65" s="141" t="s">
        <v>55</v>
      </c>
      <c r="F65" s="141"/>
      <c r="G65" s="141"/>
      <c r="H65" s="141"/>
      <c r="I65" s="141"/>
      <c r="J65" s="141"/>
      <c r="K65" s="141"/>
      <c r="L65" s="141"/>
      <c r="M65" s="141"/>
      <c r="N65" s="141"/>
      <c r="O65" s="141"/>
      <c r="P65" s="141"/>
      <c r="Q65" s="141"/>
      <c r="R65" s="141"/>
      <c r="S65" s="141"/>
      <c r="T65" s="53"/>
      <c r="U65" s="53"/>
      <c r="V65" s="21"/>
    </row>
    <row r="66" spans="2:22" ht="15.6" thickTop="1" x14ac:dyDescent="0.25"/>
    <row r="67" spans="2:22" ht="30.6" customHeight="1" x14ac:dyDescent="0.25">
      <c r="E67" s="135" t="s">
        <v>16</v>
      </c>
      <c r="F67" s="135"/>
      <c r="G67" s="135"/>
      <c r="H67" s="135"/>
      <c r="I67" s="135"/>
      <c r="J67" s="135"/>
      <c r="K67" s="135"/>
      <c r="L67" s="135"/>
      <c r="M67" s="135"/>
      <c r="N67" s="135"/>
      <c r="O67" s="135"/>
      <c r="P67" s="135"/>
      <c r="Q67" s="135"/>
      <c r="R67" s="135"/>
      <c r="S67" s="135"/>
      <c r="T67" s="135"/>
      <c r="U67" s="135"/>
      <c r="V67" s="135"/>
    </row>
    <row r="68" spans="2:22" ht="37.950000000000003" customHeight="1" x14ac:dyDescent="0.25">
      <c r="E68" s="135" t="s">
        <v>28</v>
      </c>
      <c r="F68" s="135"/>
      <c r="G68" s="135"/>
      <c r="H68" s="135"/>
      <c r="I68" s="135"/>
      <c r="J68" s="135"/>
      <c r="K68" s="135"/>
      <c r="L68" s="135"/>
      <c r="M68" s="135"/>
      <c r="N68" s="135"/>
      <c r="O68" s="135"/>
      <c r="P68" s="135"/>
      <c r="Q68" s="135"/>
      <c r="R68" s="135"/>
      <c r="S68" s="135"/>
      <c r="T68" s="135"/>
      <c r="U68" s="135"/>
      <c r="V68" s="135"/>
    </row>
    <row r="70" spans="2:22" x14ac:dyDescent="0.25">
      <c r="E70" s="129" t="s">
        <v>17</v>
      </c>
      <c r="F70" s="129"/>
      <c r="G70" s="129"/>
      <c r="H70" s="129"/>
      <c r="I70" s="129"/>
      <c r="J70" s="129"/>
      <c r="K70" s="129"/>
      <c r="L70" s="129"/>
      <c r="M70" s="129"/>
      <c r="N70" s="129"/>
      <c r="O70" s="129"/>
      <c r="P70" s="129"/>
      <c r="Q70" s="129"/>
      <c r="R70" s="129"/>
      <c r="S70" s="129"/>
      <c r="T70" s="129"/>
      <c r="U70" s="129"/>
      <c r="V70" s="129"/>
    </row>
    <row r="71" spans="2:22" s="60" customFormat="1" ht="28.95" customHeight="1" x14ac:dyDescent="0.25">
      <c r="B71" s="61"/>
      <c r="E71" s="128" t="s">
        <v>27</v>
      </c>
      <c r="F71" s="128"/>
      <c r="G71" s="128"/>
      <c r="H71" s="128"/>
      <c r="I71" s="128"/>
      <c r="J71" s="128"/>
      <c r="K71" s="128"/>
      <c r="L71" s="128"/>
      <c r="M71" s="128"/>
      <c r="N71" s="128"/>
      <c r="O71" s="128"/>
      <c r="P71" s="128"/>
      <c r="Q71" s="128"/>
      <c r="R71" s="128"/>
      <c r="S71" s="128"/>
      <c r="T71" s="128"/>
      <c r="U71" s="128"/>
      <c r="V71" s="128"/>
    </row>
    <row r="72" spans="2:22" ht="28.95" customHeight="1" x14ac:dyDescent="0.25">
      <c r="E72" s="128" t="s">
        <v>18</v>
      </c>
      <c r="F72" s="128"/>
      <c r="G72" s="128"/>
      <c r="H72" s="128"/>
      <c r="I72" s="128"/>
      <c r="J72" s="128"/>
      <c r="K72" s="128"/>
      <c r="L72" s="128"/>
      <c r="M72" s="128"/>
      <c r="N72" s="128"/>
      <c r="O72" s="128"/>
      <c r="P72" s="128"/>
      <c r="Q72" s="128"/>
      <c r="R72" s="128"/>
      <c r="S72" s="128"/>
      <c r="T72" s="128"/>
      <c r="U72" s="128"/>
      <c r="V72" s="128"/>
    </row>
    <row r="73" spans="2:22" s="60" customFormat="1" ht="28.95" customHeight="1" x14ac:dyDescent="0.25">
      <c r="B73" s="61"/>
      <c r="E73" s="128" t="s">
        <v>31</v>
      </c>
      <c r="F73" s="128"/>
      <c r="G73" s="128"/>
      <c r="H73" s="128"/>
      <c r="I73" s="128"/>
      <c r="J73" s="128"/>
      <c r="K73" s="128"/>
      <c r="L73" s="128"/>
      <c r="M73" s="128"/>
      <c r="N73" s="128"/>
      <c r="O73" s="128"/>
      <c r="P73" s="128"/>
      <c r="Q73" s="128"/>
      <c r="R73" s="128"/>
      <c r="S73" s="128"/>
      <c r="T73" s="128"/>
      <c r="U73" s="128"/>
      <c r="V73" s="128"/>
    </row>
    <row r="74" spans="2:22" ht="30.6" customHeight="1" x14ac:dyDescent="0.25">
      <c r="E74" s="128" t="s">
        <v>30</v>
      </c>
      <c r="F74" s="128"/>
      <c r="G74" s="128"/>
      <c r="H74" s="128"/>
      <c r="I74" s="128"/>
      <c r="J74" s="128"/>
      <c r="K74" s="128"/>
      <c r="L74" s="128"/>
      <c r="M74" s="128"/>
      <c r="N74" s="128"/>
      <c r="O74" s="128"/>
      <c r="P74" s="128"/>
      <c r="Q74" s="128"/>
      <c r="R74" s="128"/>
      <c r="S74" s="128"/>
      <c r="T74" s="128"/>
      <c r="U74" s="128"/>
      <c r="V74" s="128"/>
    </row>
  </sheetData>
  <sheetProtection algorithmName="SHA-512" hashValue="pfRUoLGuWpYK6BdPuS5DqMeT8HBdRXbWGJmLbvP3PyJvWiuzRf5Tw497dlLjqvD08wkg33CmuNh/Kc3gQXrGhw==" saltValue="GO1daQwP86jIAnCWdx+lMA==" spinCount="100000" sheet="1" selectLockedCells="1"/>
  <mergeCells count="53">
    <mergeCell ref="E55:H55"/>
    <mergeCell ref="E50:H50"/>
    <mergeCell ref="E34:H34"/>
    <mergeCell ref="E49:H49"/>
    <mergeCell ref="E39:H39"/>
    <mergeCell ref="E40:H40"/>
    <mergeCell ref="E41:H41"/>
    <mergeCell ref="E35:H35"/>
    <mergeCell ref="E46:H46"/>
    <mergeCell ref="E47:H47"/>
    <mergeCell ref="E48:H48"/>
    <mergeCell ref="E42:H42"/>
    <mergeCell ref="E16:H16"/>
    <mergeCell ref="E21:H21"/>
    <mergeCell ref="E23:H23"/>
    <mergeCell ref="E18:H18"/>
    <mergeCell ref="E28:H28"/>
    <mergeCell ref="E24:H24"/>
    <mergeCell ref="E19:H19"/>
    <mergeCell ref="E17:H17"/>
    <mergeCell ref="D6:T6"/>
    <mergeCell ref="E13:T13"/>
    <mergeCell ref="E14:T14"/>
    <mergeCell ref="F11:H11"/>
    <mergeCell ref="E10:H10"/>
    <mergeCell ref="E36:H36"/>
    <mergeCell ref="E43:H43"/>
    <mergeCell ref="E25:H25"/>
    <mergeCell ref="E27:H27"/>
    <mergeCell ref="E20:H20"/>
    <mergeCell ref="E29:H29"/>
    <mergeCell ref="E30:H30"/>
    <mergeCell ref="E22:H22"/>
    <mergeCell ref="E26:H26"/>
    <mergeCell ref="E31:H31"/>
    <mergeCell ref="E33:H33"/>
    <mergeCell ref="E32:H32"/>
    <mergeCell ref="E74:V74"/>
    <mergeCell ref="E70:V70"/>
    <mergeCell ref="E72:V72"/>
    <mergeCell ref="E53:H53"/>
    <mergeCell ref="E57:H57"/>
    <mergeCell ref="E67:V67"/>
    <mergeCell ref="E68:V68"/>
    <mergeCell ref="E58:H58"/>
    <mergeCell ref="E54:H54"/>
    <mergeCell ref="E73:V73"/>
    <mergeCell ref="E71:V71"/>
    <mergeCell ref="E65:S65"/>
    <mergeCell ref="E62:H62"/>
    <mergeCell ref="E60:H60"/>
    <mergeCell ref="E56:H56"/>
    <mergeCell ref="E59:H59"/>
  </mergeCells>
  <phoneticPr fontId="11" type="noConversion"/>
  <pageMargins left="0.28000000000000003" right="0.42" top="0.38" bottom="0.61" header="0.34" footer="0.28999999999999998"/>
  <pageSetup paperSize="9" scale="51" orientation="landscape" r:id="rId1"/>
  <headerFooter alignWithMargins="0">
    <oddFooter xml:space="preserve">&amp;L&amp;D&amp;CProduced by the People and Communities Resouces Service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D254"/>
  <sheetViews>
    <sheetView topLeftCell="G19" zoomScale="107" zoomScaleNormal="107" workbookViewId="0">
      <selection activeCell="G19" sqref="G19"/>
    </sheetView>
  </sheetViews>
  <sheetFormatPr defaultColWidth="9.109375" defaultRowHeight="15" x14ac:dyDescent="0.25"/>
  <cols>
    <col min="1" max="1" width="11.44140625" style="107" customWidth="1"/>
    <col min="2" max="2" width="13.33203125" style="107" customWidth="1"/>
    <col min="3" max="3" width="29.5546875" style="107" customWidth="1"/>
    <col min="4" max="4" width="14.44140625" style="107" customWidth="1"/>
    <col min="5" max="142" width="14.88671875" style="108" customWidth="1"/>
    <col min="143" max="143" width="16.33203125" style="108" customWidth="1"/>
    <col min="144" max="264" width="14.88671875" style="108" customWidth="1"/>
    <col min="265" max="16384" width="9.109375" style="110"/>
  </cols>
  <sheetData>
    <row r="1" spans="1:264" x14ac:dyDescent="0.25">
      <c r="N1" s="109"/>
    </row>
    <row r="2" spans="1:264" x14ac:dyDescent="0.25">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row>
    <row r="3" spans="1:264" ht="15.6" x14ac:dyDescent="0.3">
      <c r="A3" s="111"/>
      <c r="B3" s="111"/>
      <c r="C3" s="111"/>
      <c r="D3" s="111"/>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3"/>
      <c r="HE3" s="114"/>
      <c r="HF3" s="114"/>
      <c r="HG3" s="114"/>
      <c r="HH3" s="114"/>
      <c r="HI3" s="114"/>
      <c r="HJ3" s="114"/>
      <c r="HK3" s="114"/>
      <c r="HL3" s="114"/>
      <c r="HM3" s="114"/>
      <c r="HN3" s="114"/>
      <c r="HO3" s="114"/>
      <c r="HP3" s="114"/>
      <c r="HQ3" s="114"/>
      <c r="HR3" s="114"/>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c r="IV3" s="112"/>
      <c r="IW3" s="112"/>
      <c r="IX3" s="112"/>
      <c r="IY3" s="112"/>
      <c r="IZ3" s="112"/>
      <c r="JA3" s="112"/>
      <c r="JB3" s="112"/>
      <c r="JC3" s="112"/>
      <c r="JD3" s="112"/>
    </row>
    <row r="4" spans="1:264" x14ac:dyDescent="0.25">
      <c r="A4" s="115"/>
      <c r="B4" s="115"/>
      <c r="C4" s="111"/>
      <c r="D4" s="111"/>
      <c r="HH4" s="112"/>
      <c r="HN4" s="112"/>
      <c r="HQ4" s="112"/>
      <c r="HR4" s="112"/>
    </row>
    <row r="5" spans="1:264" x14ac:dyDescent="0.25">
      <c r="A5" s="115"/>
      <c r="B5" s="115"/>
      <c r="C5" s="111"/>
      <c r="D5" s="111"/>
    </row>
    <row r="6" spans="1:264" x14ac:dyDescent="0.25">
      <c r="A6" s="115"/>
      <c r="B6" s="115"/>
      <c r="C6" s="111"/>
      <c r="D6" s="111"/>
    </row>
    <row r="7" spans="1:264" x14ac:dyDescent="0.25">
      <c r="A7" s="115"/>
      <c r="B7" s="115"/>
      <c r="C7" s="111"/>
      <c r="D7" s="111"/>
    </row>
    <row r="8" spans="1:264" x14ac:dyDescent="0.25">
      <c r="A8" s="115"/>
      <c r="B8" s="115"/>
      <c r="C8" s="116"/>
      <c r="D8" s="116"/>
    </row>
    <row r="9" spans="1:264" x14ac:dyDescent="0.25">
      <c r="A9" s="115"/>
      <c r="B9" s="115"/>
      <c r="C9" s="116"/>
      <c r="D9" s="116"/>
    </row>
    <row r="10" spans="1:264" x14ac:dyDescent="0.25">
      <c r="A10" s="117">
        <v>730126</v>
      </c>
      <c r="B10" s="117"/>
      <c r="N10" s="108">
        <v>0</v>
      </c>
      <c r="O10" s="108">
        <v>0</v>
      </c>
      <c r="P10" s="108">
        <v>0</v>
      </c>
      <c r="Q10" s="108">
        <v>0</v>
      </c>
      <c r="R10" s="108">
        <v>0</v>
      </c>
      <c r="S10" s="108">
        <v>0</v>
      </c>
      <c r="T10" s="108">
        <v>0</v>
      </c>
      <c r="V10" s="108">
        <f t="shared" ref="V10:V73" si="0">SUM(L10:U10)</f>
        <v>0</v>
      </c>
      <c r="AC10" s="108">
        <v>631.79999999999995</v>
      </c>
      <c r="AD10" s="108">
        <v>421.2</v>
      </c>
      <c r="AE10" s="108">
        <v>0</v>
      </c>
      <c r="AF10" s="108">
        <v>925.47</v>
      </c>
      <c r="AG10" s="108">
        <v>421.59</v>
      </c>
      <c r="AH10" s="108">
        <v>0</v>
      </c>
      <c r="AI10" s="108">
        <v>0</v>
      </c>
      <c r="AL10" s="108">
        <f>SUM(AC10:AK10)</f>
        <v>2400.06</v>
      </c>
      <c r="AM10" s="108">
        <f t="shared" ref="AM10:AM73" si="1">V10+AL10</f>
        <v>2400.06</v>
      </c>
      <c r="BD10" s="108">
        <f>SUM(AU10:BC10)</f>
        <v>0</v>
      </c>
      <c r="BI10" s="108">
        <v>47.29</v>
      </c>
      <c r="BJ10" s="108">
        <v>94.58</v>
      </c>
      <c r="BR10" s="108">
        <f>SUM(BE10:BQ10)</f>
        <v>141.87</v>
      </c>
      <c r="BS10" s="108">
        <v>631.79999999999995</v>
      </c>
      <c r="BT10" s="108">
        <v>421.2</v>
      </c>
      <c r="BU10" s="108">
        <v>0</v>
      </c>
      <c r="BV10" s="108">
        <v>925.47</v>
      </c>
      <c r="BW10" s="108">
        <v>421.59</v>
      </c>
      <c r="BX10" s="108">
        <v>0</v>
      </c>
      <c r="BY10" s="108">
        <v>0</v>
      </c>
      <c r="BZ10" s="108">
        <v>94.58</v>
      </c>
      <c r="CB10" s="108">
        <f>SUM(BS10:CA10)</f>
        <v>2494.64</v>
      </c>
      <c r="CC10" s="108">
        <f>BD10+BR10+CB10</f>
        <v>2636.5099999999998</v>
      </c>
      <c r="CT10" s="108">
        <f t="shared" ref="CT10:CT73" si="2">SUM(CD10:CS10)</f>
        <v>0</v>
      </c>
      <c r="CU10" s="108">
        <v>631.79999999999995</v>
      </c>
      <c r="CV10" s="108">
        <v>421.2</v>
      </c>
      <c r="CW10" s="108">
        <v>0</v>
      </c>
      <c r="CX10" s="108">
        <v>925.47</v>
      </c>
      <c r="CY10" s="108">
        <v>421.59</v>
      </c>
      <c r="CZ10" s="108">
        <v>0</v>
      </c>
      <c r="DA10" s="108">
        <v>0</v>
      </c>
      <c r="DB10" s="108">
        <v>94.58</v>
      </c>
      <c r="DD10" s="108">
        <v>0</v>
      </c>
      <c r="DE10" s="108">
        <f>SUM(CU10:DD10)</f>
        <v>2494.64</v>
      </c>
      <c r="DF10" s="108">
        <f>CT10+DE10</f>
        <v>2494.64</v>
      </c>
      <c r="DG10" s="108">
        <v>631.79999999999995</v>
      </c>
      <c r="DH10" s="108">
        <v>421.2</v>
      </c>
      <c r="DI10" s="108">
        <v>0</v>
      </c>
      <c r="DJ10" s="108">
        <v>925.47</v>
      </c>
      <c r="DK10" s="108">
        <v>421.59</v>
      </c>
      <c r="DL10" s="108">
        <v>0</v>
      </c>
      <c r="DM10" s="108">
        <v>0</v>
      </c>
      <c r="DN10" s="108">
        <v>94.58</v>
      </c>
      <c r="DO10" s="108">
        <f>SUM(DG10:DN10)</f>
        <v>2494.64</v>
      </c>
      <c r="DS10" s="108">
        <f>SUM(DP10:DR10)</f>
        <v>0</v>
      </c>
      <c r="DT10" s="108">
        <v>631.79999999999995</v>
      </c>
      <c r="DU10" s="108">
        <v>421.19999999999987</v>
      </c>
      <c r="DV10" s="108">
        <v>0</v>
      </c>
      <c r="DW10" s="108">
        <v>925.4699999999998</v>
      </c>
      <c r="DX10" s="108">
        <v>421.59000000000009</v>
      </c>
      <c r="DY10" s="108">
        <v>0</v>
      </c>
      <c r="DZ10" s="108">
        <v>0</v>
      </c>
      <c r="EA10" s="108">
        <v>94.58</v>
      </c>
      <c r="ED10" s="108">
        <v>576.1</v>
      </c>
      <c r="EE10" s="108">
        <f>SUM(DT10:ED10)</f>
        <v>3070.7399999999993</v>
      </c>
      <c r="EF10" s="108">
        <f>DS10+EE10</f>
        <v>3070.7399999999993</v>
      </c>
      <c r="EG10" s="108">
        <v>0</v>
      </c>
      <c r="EH10" s="108">
        <v>0</v>
      </c>
      <c r="EI10" s="108">
        <v>0</v>
      </c>
      <c r="EJ10" s="108">
        <v>0</v>
      </c>
      <c r="EK10" s="108">
        <v>0</v>
      </c>
      <c r="EL10" s="108">
        <v>0</v>
      </c>
      <c r="EM10" s="108">
        <v>0</v>
      </c>
      <c r="EN10" s="108">
        <f>SUM(EG10:EM10)</f>
        <v>0</v>
      </c>
      <c r="EO10" s="108">
        <v>1135.05</v>
      </c>
      <c r="EP10" s="108">
        <v>0</v>
      </c>
      <c r="EQ10" s="108">
        <v>0</v>
      </c>
      <c r="ER10" s="108">
        <v>0</v>
      </c>
      <c r="ES10" s="108">
        <v>0</v>
      </c>
      <c r="ET10" s="108">
        <v>3322.2</v>
      </c>
      <c r="EU10" s="108">
        <v>0</v>
      </c>
      <c r="EV10" s="108">
        <v>0</v>
      </c>
      <c r="EW10" s="108">
        <v>283.5</v>
      </c>
      <c r="EX10" s="108">
        <v>0</v>
      </c>
      <c r="EY10" s="108">
        <v>283.5</v>
      </c>
      <c r="EZ10" s="108">
        <v>0</v>
      </c>
      <c r="FD10" s="108">
        <f>SUM(EO10:FC10)</f>
        <v>5024.25</v>
      </c>
      <c r="FE10" s="108">
        <f>EN10+FD10</f>
        <v>5024.25</v>
      </c>
      <c r="FM10" s="108">
        <f>SUM(FF10:FL10)</f>
        <v>0</v>
      </c>
      <c r="FU10" s="108">
        <f t="shared" ref="FU10:FU73" si="3">SUM(FN10:FT10)</f>
        <v>0</v>
      </c>
      <c r="FV10" s="108">
        <v>84.81</v>
      </c>
      <c r="GB10" s="108">
        <f>SUM(FV10:GA10)</f>
        <v>84.81</v>
      </c>
      <c r="GJ10" s="108">
        <f>SUM(GC10:GI10)</f>
        <v>0</v>
      </c>
      <c r="GK10" s="108">
        <v>1135.05</v>
      </c>
      <c r="GL10" s="108">
        <v>0</v>
      </c>
      <c r="GM10" s="108">
        <v>0</v>
      </c>
      <c r="GN10" s="108">
        <v>0</v>
      </c>
      <c r="GO10" s="108">
        <v>0</v>
      </c>
      <c r="GP10" s="108">
        <v>3322.2</v>
      </c>
      <c r="GQ10" s="108">
        <v>0</v>
      </c>
      <c r="GR10" s="108">
        <v>0</v>
      </c>
      <c r="GS10" s="108">
        <v>283.5</v>
      </c>
      <c r="GT10" s="108">
        <v>0</v>
      </c>
      <c r="GU10" s="108">
        <v>283.5</v>
      </c>
      <c r="GV10" s="108">
        <v>0</v>
      </c>
      <c r="GX10" s="108">
        <v>84.81</v>
      </c>
      <c r="GY10" s="108">
        <f>SUM(GK10:GX10)</f>
        <v>5109.0600000000004</v>
      </c>
      <c r="GZ10" s="108">
        <f>FU10+GB10+GY10</f>
        <v>5193.8700000000008</v>
      </c>
      <c r="HR10" s="108">
        <f>SUM(HE10:HQ10)</f>
        <v>0</v>
      </c>
      <c r="HS10" s="108">
        <v>1135.05</v>
      </c>
      <c r="HT10" s="108">
        <v>0</v>
      </c>
      <c r="HU10" s="108">
        <v>0</v>
      </c>
      <c r="HV10" s="108">
        <v>0</v>
      </c>
      <c r="HW10" s="108">
        <v>0</v>
      </c>
      <c r="HX10" s="108">
        <v>3322.2</v>
      </c>
      <c r="HY10" s="108">
        <v>0</v>
      </c>
      <c r="HZ10" s="108">
        <v>0</v>
      </c>
      <c r="IA10" s="108">
        <v>283.5</v>
      </c>
      <c r="IB10" s="108">
        <v>0</v>
      </c>
      <c r="IC10" s="108">
        <v>283.5</v>
      </c>
      <c r="ID10" s="108">
        <v>0</v>
      </c>
      <c r="IF10" s="108">
        <v>84.81</v>
      </c>
      <c r="II10" s="108">
        <f>SUM(HS10:IH10)</f>
        <v>5109.0600000000004</v>
      </c>
      <c r="IJ10" s="108">
        <f>HR10+II10</f>
        <v>5109.0600000000004</v>
      </c>
      <c r="IM10" s="108">
        <v>1135.0499999999995</v>
      </c>
      <c r="IN10" s="108">
        <v>0</v>
      </c>
      <c r="IO10" s="108">
        <v>0</v>
      </c>
      <c r="IP10" s="108">
        <v>0</v>
      </c>
      <c r="IQ10" s="108">
        <v>0</v>
      </c>
      <c r="IR10" s="108">
        <v>3322.1999999999989</v>
      </c>
      <c r="IS10" s="108">
        <v>0</v>
      </c>
      <c r="IT10" s="108">
        <v>0</v>
      </c>
      <c r="IU10" s="108">
        <v>283.5</v>
      </c>
      <c r="IV10" s="108">
        <v>0</v>
      </c>
      <c r="IW10" s="108">
        <v>283.5</v>
      </c>
      <c r="IX10" s="108">
        <v>0</v>
      </c>
      <c r="IZ10" s="108">
        <v>84.81</v>
      </c>
      <c r="JC10" s="108">
        <f t="shared" ref="JC10:JC28" si="4">SUM(IL10:JB10)</f>
        <v>5109.0599999999986</v>
      </c>
      <c r="JD10" s="108">
        <f>JC10+IK10</f>
        <v>5109.0599999999986</v>
      </c>
    </row>
    <row r="11" spans="1:264" x14ac:dyDescent="0.25">
      <c r="A11" s="117">
        <v>630090</v>
      </c>
      <c r="B11" s="117"/>
      <c r="N11" s="108">
        <v>0</v>
      </c>
      <c r="O11" s="108">
        <v>0</v>
      </c>
      <c r="P11" s="108">
        <v>0</v>
      </c>
      <c r="Q11" s="108">
        <v>0</v>
      </c>
      <c r="R11" s="108">
        <v>0</v>
      </c>
      <c r="S11" s="108">
        <v>0</v>
      </c>
      <c r="T11" s="108">
        <v>0</v>
      </c>
      <c r="V11" s="108">
        <f t="shared" si="0"/>
        <v>0</v>
      </c>
      <c r="AC11" s="108">
        <v>421.2</v>
      </c>
      <c r="AD11" s="108">
        <v>210.6</v>
      </c>
      <c r="AE11" s="108">
        <v>0</v>
      </c>
      <c r="AF11" s="108">
        <v>389.17</v>
      </c>
      <c r="AG11" s="108">
        <v>0</v>
      </c>
      <c r="AH11" s="108">
        <v>0</v>
      </c>
      <c r="AI11" s="108">
        <v>0</v>
      </c>
      <c r="AL11" s="108">
        <f t="shared" ref="AL11:AL74" si="5">SUM(AC11:AK11)</f>
        <v>1020.97</v>
      </c>
      <c r="AM11" s="108">
        <f t="shared" si="1"/>
        <v>1020.97</v>
      </c>
      <c r="BD11" s="108">
        <f t="shared" ref="BD11:BD74" si="6">SUM(AU11:BC11)</f>
        <v>0</v>
      </c>
      <c r="BI11" s="108">
        <v>38.47</v>
      </c>
      <c r="BJ11" s="108">
        <v>41.62</v>
      </c>
      <c r="BR11" s="108">
        <f t="shared" ref="BR11:BR74" si="7">SUM(BE11:BQ11)</f>
        <v>80.09</v>
      </c>
      <c r="BS11" s="108">
        <v>421.2</v>
      </c>
      <c r="BT11" s="108">
        <v>210.6</v>
      </c>
      <c r="BU11" s="108">
        <v>0</v>
      </c>
      <c r="BV11" s="108">
        <v>389.17</v>
      </c>
      <c r="BW11" s="108">
        <v>0</v>
      </c>
      <c r="BX11" s="108">
        <v>0</v>
      </c>
      <c r="BY11" s="108">
        <v>0</v>
      </c>
      <c r="BZ11" s="108">
        <v>41.62</v>
      </c>
      <c r="CB11" s="108">
        <f t="shared" ref="CB11:CB74" si="8">SUM(BS11:CA11)</f>
        <v>1062.5899999999999</v>
      </c>
      <c r="CC11" s="108">
        <f t="shared" ref="CC11:CC74" si="9">BD11+BR11+CB11</f>
        <v>1142.6799999999998</v>
      </c>
      <c r="CT11" s="108">
        <f t="shared" si="2"/>
        <v>0</v>
      </c>
      <c r="CU11" s="108">
        <v>421.2</v>
      </c>
      <c r="CV11" s="108">
        <v>210.6</v>
      </c>
      <c r="CW11" s="108">
        <v>0</v>
      </c>
      <c r="CX11" s="108">
        <v>389.17</v>
      </c>
      <c r="CY11" s="108">
        <v>0</v>
      </c>
      <c r="CZ11" s="108">
        <v>0</v>
      </c>
      <c r="DA11" s="108">
        <v>0</v>
      </c>
      <c r="DB11" s="108">
        <v>41.62</v>
      </c>
      <c r="DD11" s="108">
        <v>0</v>
      </c>
      <c r="DE11" s="108">
        <f t="shared" ref="DE11:DE74" si="10">SUM(CU11:DD11)</f>
        <v>1062.5899999999999</v>
      </c>
      <c r="DF11" s="108">
        <f t="shared" ref="DF11:DF74" si="11">CT11+DE11</f>
        <v>1062.5899999999999</v>
      </c>
      <c r="DG11" s="108">
        <v>421.2</v>
      </c>
      <c r="DH11" s="108">
        <v>210.6</v>
      </c>
      <c r="DI11" s="108">
        <v>0</v>
      </c>
      <c r="DJ11" s="108">
        <v>389.17</v>
      </c>
      <c r="DK11" s="108">
        <v>0</v>
      </c>
      <c r="DL11" s="108">
        <v>0</v>
      </c>
      <c r="DM11" s="108">
        <v>0</v>
      </c>
      <c r="DN11" s="108">
        <v>41.62</v>
      </c>
      <c r="DO11" s="108">
        <f t="shared" ref="DO11:DO74" si="12">SUM(DG11:DN11)</f>
        <v>1062.5899999999999</v>
      </c>
      <c r="DS11" s="108">
        <f t="shared" ref="DS11:DS74" si="13">SUM(DP11:DR11)</f>
        <v>0</v>
      </c>
      <c r="DT11" s="108">
        <v>421.19999999999987</v>
      </c>
      <c r="DU11" s="108">
        <v>210.59999999999994</v>
      </c>
      <c r="DV11" s="108">
        <v>0</v>
      </c>
      <c r="DW11" s="108">
        <v>389.17999999999967</v>
      </c>
      <c r="DX11" s="108">
        <v>0</v>
      </c>
      <c r="DY11" s="108">
        <v>0</v>
      </c>
      <c r="DZ11" s="108">
        <v>0</v>
      </c>
      <c r="EA11" s="108">
        <v>41.62</v>
      </c>
      <c r="ED11" s="108">
        <v>144.03</v>
      </c>
      <c r="EE11" s="108">
        <f t="shared" ref="EE11:EE74" si="14">SUM(DT11:ED11)</f>
        <v>1206.6299999999994</v>
      </c>
      <c r="EF11" s="108">
        <f t="shared" ref="EF11:EF74" si="15">DS11+EE11</f>
        <v>1206.6299999999994</v>
      </c>
      <c r="EG11" s="108">
        <v>0</v>
      </c>
      <c r="EH11" s="108">
        <v>0</v>
      </c>
      <c r="EI11" s="108">
        <v>0</v>
      </c>
      <c r="EJ11" s="108">
        <v>0</v>
      </c>
      <c r="EK11" s="108">
        <v>0</v>
      </c>
      <c r="EL11" s="108">
        <v>0</v>
      </c>
      <c r="EM11" s="108">
        <v>0</v>
      </c>
      <c r="EN11" s="108">
        <f t="shared" ref="EN11:EN74" si="16">SUM(EG11:EM11)</f>
        <v>0</v>
      </c>
      <c r="EO11" s="108">
        <v>908.04</v>
      </c>
      <c r="EP11" s="108">
        <v>0</v>
      </c>
      <c r="EQ11" s="108">
        <v>0</v>
      </c>
      <c r="ER11" s="108">
        <v>0</v>
      </c>
      <c r="ES11" s="108">
        <v>0</v>
      </c>
      <c r="ET11" s="108">
        <v>415.28</v>
      </c>
      <c r="EU11" s="108">
        <v>0</v>
      </c>
      <c r="EV11" s="108">
        <v>0</v>
      </c>
      <c r="EW11" s="108">
        <v>243</v>
      </c>
      <c r="EX11" s="108">
        <v>0</v>
      </c>
      <c r="EY11" s="108">
        <v>121.5</v>
      </c>
      <c r="EZ11" s="108">
        <v>0</v>
      </c>
      <c r="FD11" s="108">
        <f t="shared" ref="FD11:FD74" si="17">SUM(EO11:FC11)</f>
        <v>1687.82</v>
      </c>
      <c r="FE11" s="108">
        <f t="shared" ref="FE11:FE74" si="18">EN11+FD11</f>
        <v>1687.82</v>
      </c>
      <c r="FM11" s="108">
        <f t="shared" ref="FM11:FM74" si="19">SUM(FF11:FL11)</f>
        <v>0</v>
      </c>
      <c r="FU11" s="108">
        <f t="shared" si="3"/>
        <v>0</v>
      </c>
      <c r="FV11" s="108">
        <v>56.54</v>
      </c>
      <c r="GB11" s="108">
        <f t="shared" ref="GB11:GB74" si="20">SUM(FV11:GA11)</f>
        <v>56.54</v>
      </c>
      <c r="GJ11" s="108">
        <f t="shared" ref="GJ11:GJ74" si="21">SUM(GC11:GI11)</f>
        <v>0</v>
      </c>
      <c r="GK11" s="108">
        <v>908.04</v>
      </c>
      <c r="GL11" s="108">
        <v>0</v>
      </c>
      <c r="GM11" s="108">
        <v>0</v>
      </c>
      <c r="GN11" s="108">
        <v>0</v>
      </c>
      <c r="GO11" s="108">
        <v>0</v>
      </c>
      <c r="GP11" s="108">
        <v>415.28</v>
      </c>
      <c r="GQ11" s="108">
        <v>0</v>
      </c>
      <c r="GR11" s="108">
        <v>0</v>
      </c>
      <c r="GS11" s="108">
        <v>243</v>
      </c>
      <c r="GT11" s="108">
        <v>0</v>
      </c>
      <c r="GU11" s="108">
        <v>121.5</v>
      </c>
      <c r="GV11" s="108">
        <v>0</v>
      </c>
      <c r="GX11" s="108">
        <v>56.54</v>
      </c>
      <c r="GY11" s="108">
        <f t="shared" ref="GY11:GY74" si="22">SUM(GK11:GX11)</f>
        <v>1744.36</v>
      </c>
      <c r="GZ11" s="108">
        <f t="shared" ref="GZ11:GZ74" si="23">FU11+GB11+GY11</f>
        <v>1800.8999999999999</v>
      </c>
      <c r="HR11" s="108">
        <f t="shared" ref="HR11:HR74" si="24">SUM(HE11:HQ11)</f>
        <v>0</v>
      </c>
      <c r="HS11" s="108">
        <v>908.04</v>
      </c>
      <c r="HT11" s="108">
        <v>0</v>
      </c>
      <c r="HU11" s="108">
        <v>0</v>
      </c>
      <c r="HV11" s="108">
        <v>0</v>
      </c>
      <c r="HW11" s="108">
        <v>0</v>
      </c>
      <c r="HX11" s="108">
        <v>415.26</v>
      </c>
      <c r="HY11" s="108">
        <v>0</v>
      </c>
      <c r="HZ11" s="108">
        <v>0</v>
      </c>
      <c r="IA11" s="108">
        <v>243</v>
      </c>
      <c r="IB11" s="108">
        <v>0</v>
      </c>
      <c r="IC11" s="108">
        <v>121.5</v>
      </c>
      <c r="ID11" s="108">
        <v>0</v>
      </c>
      <c r="IF11" s="108">
        <v>56.54</v>
      </c>
      <c r="II11" s="108">
        <f t="shared" ref="II11:II74" si="25">SUM(HS11:IH11)</f>
        <v>1744.34</v>
      </c>
      <c r="IJ11" s="108">
        <f t="shared" ref="IJ11:IJ74" si="26">HR11+II11</f>
        <v>1744.34</v>
      </c>
      <c r="IM11" s="108">
        <v>908.04</v>
      </c>
      <c r="IN11" s="108">
        <v>0</v>
      </c>
      <c r="IO11" s="108">
        <v>0</v>
      </c>
      <c r="IP11" s="108">
        <v>0</v>
      </c>
      <c r="IQ11" s="108">
        <v>0</v>
      </c>
      <c r="IR11" s="108">
        <v>415.26</v>
      </c>
      <c r="IS11" s="108">
        <v>0</v>
      </c>
      <c r="IT11" s="108">
        <v>0</v>
      </c>
      <c r="IU11" s="108">
        <v>243</v>
      </c>
      <c r="IV11" s="108">
        <v>0</v>
      </c>
      <c r="IW11" s="108">
        <v>121.5</v>
      </c>
      <c r="IX11" s="108">
        <v>0</v>
      </c>
      <c r="IZ11" s="108">
        <v>56.54</v>
      </c>
      <c r="JC11" s="108">
        <f t="shared" si="4"/>
        <v>1744.34</v>
      </c>
      <c r="JD11" s="108">
        <f t="shared" ref="JD11:JD74" si="27">JC11+IK11</f>
        <v>1744.34</v>
      </c>
    </row>
    <row r="12" spans="1:264" x14ac:dyDescent="0.25">
      <c r="A12" s="107">
        <v>730090</v>
      </c>
      <c r="N12" s="108">
        <v>0</v>
      </c>
      <c r="O12" s="108">
        <v>0</v>
      </c>
      <c r="P12" s="108">
        <v>0</v>
      </c>
      <c r="Q12" s="108">
        <v>0</v>
      </c>
      <c r="R12" s="108">
        <v>0</v>
      </c>
      <c r="S12" s="108">
        <v>0</v>
      </c>
      <c r="T12" s="108">
        <v>0</v>
      </c>
      <c r="V12" s="108">
        <f t="shared" si="0"/>
        <v>0</v>
      </c>
      <c r="AC12" s="108">
        <v>246.24</v>
      </c>
      <c r="AD12" s="108">
        <v>420.12</v>
      </c>
      <c r="AE12" s="108">
        <v>360.7</v>
      </c>
      <c r="AF12" s="108">
        <v>904.9</v>
      </c>
      <c r="AG12" s="108">
        <v>0</v>
      </c>
      <c r="AH12" s="108">
        <v>0</v>
      </c>
      <c r="AI12" s="108">
        <v>0</v>
      </c>
      <c r="AL12" s="108">
        <f t="shared" si="5"/>
        <v>1931.96</v>
      </c>
      <c r="AM12" s="108">
        <f t="shared" si="1"/>
        <v>1931.96</v>
      </c>
      <c r="BD12" s="108">
        <f t="shared" si="6"/>
        <v>0</v>
      </c>
      <c r="BI12" s="108">
        <v>22.03</v>
      </c>
      <c r="BJ12" s="108">
        <v>0</v>
      </c>
      <c r="BR12" s="108">
        <f t="shared" si="7"/>
        <v>22.03</v>
      </c>
      <c r="BS12" s="108">
        <v>246.24</v>
      </c>
      <c r="BT12" s="108">
        <v>420.12</v>
      </c>
      <c r="BU12" s="108">
        <v>360.7</v>
      </c>
      <c r="BV12" s="108">
        <v>904.9</v>
      </c>
      <c r="BW12" s="108">
        <v>0</v>
      </c>
      <c r="BX12" s="108">
        <v>0</v>
      </c>
      <c r="BY12" s="108">
        <v>0</v>
      </c>
      <c r="BZ12" s="108">
        <v>0</v>
      </c>
      <c r="CB12" s="108">
        <f t="shared" si="8"/>
        <v>1931.96</v>
      </c>
      <c r="CC12" s="108">
        <f t="shared" si="9"/>
        <v>1953.99</v>
      </c>
      <c r="CT12" s="108">
        <f t="shared" si="2"/>
        <v>0</v>
      </c>
      <c r="CU12" s="108">
        <v>246.24</v>
      </c>
      <c r="CV12" s="108">
        <v>420.12</v>
      </c>
      <c r="CW12" s="108">
        <v>360.7</v>
      </c>
      <c r="CX12" s="108">
        <v>904.9</v>
      </c>
      <c r="CY12" s="108">
        <v>0</v>
      </c>
      <c r="CZ12" s="108">
        <v>0</v>
      </c>
      <c r="DA12" s="108">
        <v>0</v>
      </c>
      <c r="DB12" s="108">
        <v>0</v>
      </c>
      <c r="DD12" s="108">
        <v>0</v>
      </c>
      <c r="DE12" s="108">
        <f t="shared" si="10"/>
        <v>1931.96</v>
      </c>
      <c r="DF12" s="108">
        <f t="shared" si="11"/>
        <v>1931.96</v>
      </c>
      <c r="DG12" s="108">
        <v>246.24</v>
      </c>
      <c r="DH12" s="108">
        <v>420.12</v>
      </c>
      <c r="DI12" s="108">
        <v>360.7</v>
      </c>
      <c r="DJ12" s="108">
        <v>904.9</v>
      </c>
      <c r="DK12" s="108">
        <v>0</v>
      </c>
      <c r="DL12" s="108">
        <v>0</v>
      </c>
      <c r="DM12" s="108">
        <v>0</v>
      </c>
      <c r="DN12" s="108">
        <v>0</v>
      </c>
      <c r="DO12" s="108">
        <f t="shared" si="12"/>
        <v>1931.96</v>
      </c>
      <c r="DS12" s="108">
        <f t="shared" si="13"/>
        <v>0</v>
      </c>
      <c r="DT12" s="108">
        <v>246.24</v>
      </c>
      <c r="DU12" s="108">
        <v>420.12000000000057</v>
      </c>
      <c r="DV12" s="108">
        <v>360.67999999999989</v>
      </c>
      <c r="DW12" s="108">
        <v>904.92000000000019</v>
      </c>
      <c r="DX12" s="108">
        <v>0</v>
      </c>
      <c r="DY12" s="108">
        <v>0</v>
      </c>
      <c r="DZ12" s="108">
        <v>0</v>
      </c>
      <c r="EA12" s="108">
        <v>0</v>
      </c>
      <c r="ED12" s="108">
        <v>566.5</v>
      </c>
      <c r="EE12" s="108">
        <f t="shared" si="14"/>
        <v>2498.4600000000005</v>
      </c>
      <c r="EF12" s="108">
        <f t="shared" si="15"/>
        <v>2498.4600000000005</v>
      </c>
      <c r="EG12" s="108">
        <v>0</v>
      </c>
      <c r="EH12" s="108">
        <v>0</v>
      </c>
      <c r="EI12" s="108">
        <v>0</v>
      </c>
      <c r="EJ12" s="108">
        <v>0</v>
      </c>
      <c r="EK12" s="108">
        <v>0</v>
      </c>
      <c r="EL12" s="108">
        <v>0</v>
      </c>
      <c r="EM12" s="108">
        <v>0</v>
      </c>
      <c r="EN12" s="108">
        <f t="shared" si="16"/>
        <v>0</v>
      </c>
      <c r="EO12" s="108">
        <v>1059.3800000000001</v>
      </c>
      <c r="EP12" s="108">
        <v>0</v>
      </c>
      <c r="EQ12" s="108">
        <v>0</v>
      </c>
      <c r="ER12" s="108">
        <v>0</v>
      </c>
      <c r="ES12" s="108">
        <v>0</v>
      </c>
      <c r="ET12" s="108">
        <v>415.28</v>
      </c>
      <c r="EU12" s="108">
        <v>0</v>
      </c>
      <c r="EV12" s="108">
        <v>0</v>
      </c>
      <c r="EW12" s="108">
        <v>243</v>
      </c>
      <c r="EX12" s="108">
        <v>0</v>
      </c>
      <c r="EY12" s="108">
        <v>587.25</v>
      </c>
      <c r="EZ12" s="108">
        <v>0</v>
      </c>
      <c r="FD12" s="108">
        <f t="shared" si="17"/>
        <v>2304.91</v>
      </c>
      <c r="FE12" s="108">
        <f t="shared" si="18"/>
        <v>2304.91</v>
      </c>
      <c r="FM12" s="108">
        <f t="shared" si="19"/>
        <v>0</v>
      </c>
      <c r="FU12" s="108">
        <f t="shared" si="3"/>
        <v>0</v>
      </c>
      <c r="FV12" s="108">
        <v>0</v>
      </c>
      <c r="GB12" s="108">
        <f t="shared" si="20"/>
        <v>0</v>
      </c>
      <c r="GJ12" s="108">
        <f t="shared" si="21"/>
        <v>0</v>
      </c>
      <c r="GK12" s="108">
        <v>1059.3800000000001</v>
      </c>
      <c r="GL12" s="108">
        <v>0</v>
      </c>
      <c r="GM12" s="108">
        <v>0</v>
      </c>
      <c r="GN12" s="108">
        <v>0</v>
      </c>
      <c r="GO12" s="108">
        <v>0</v>
      </c>
      <c r="GP12" s="108">
        <v>415.28</v>
      </c>
      <c r="GQ12" s="108">
        <v>0</v>
      </c>
      <c r="GR12" s="108">
        <v>0</v>
      </c>
      <c r="GS12" s="108">
        <v>243</v>
      </c>
      <c r="GT12" s="108">
        <v>0</v>
      </c>
      <c r="GU12" s="108">
        <v>587.25</v>
      </c>
      <c r="GV12" s="108">
        <v>0</v>
      </c>
      <c r="GX12" s="108">
        <v>0</v>
      </c>
      <c r="GY12" s="108">
        <f t="shared" si="22"/>
        <v>2304.91</v>
      </c>
      <c r="GZ12" s="108">
        <f t="shared" si="23"/>
        <v>2304.91</v>
      </c>
      <c r="HR12" s="108">
        <f t="shared" si="24"/>
        <v>0</v>
      </c>
      <c r="HS12" s="108">
        <v>1059.3800000000001</v>
      </c>
      <c r="HT12" s="108">
        <v>0</v>
      </c>
      <c r="HU12" s="108">
        <v>0</v>
      </c>
      <c r="HV12" s="108">
        <v>0</v>
      </c>
      <c r="HW12" s="108">
        <v>0</v>
      </c>
      <c r="HX12" s="108">
        <v>415.26</v>
      </c>
      <c r="HY12" s="108">
        <v>0</v>
      </c>
      <c r="HZ12" s="108">
        <v>0</v>
      </c>
      <c r="IA12" s="108">
        <v>243</v>
      </c>
      <c r="IB12" s="108">
        <v>0</v>
      </c>
      <c r="IC12" s="108">
        <v>587.25</v>
      </c>
      <c r="ID12" s="108">
        <v>0</v>
      </c>
      <c r="IF12" s="108">
        <v>0</v>
      </c>
      <c r="II12" s="108">
        <f t="shared" si="25"/>
        <v>2304.8900000000003</v>
      </c>
      <c r="IJ12" s="108">
        <f t="shared" si="26"/>
        <v>2304.8900000000003</v>
      </c>
      <c r="IM12" s="108">
        <v>1059.3800000000001</v>
      </c>
      <c r="IN12" s="108">
        <v>0</v>
      </c>
      <c r="IO12" s="108">
        <v>0</v>
      </c>
      <c r="IP12" s="108">
        <v>0</v>
      </c>
      <c r="IQ12" s="108">
        <v>0</v>
      </c>
      <c r="IR12" s="108">
        <v>415.26</v>
      </c>
      <c r="IS12" s="108">
        <v>0</v>
      </c>
      <c r="IT12" s="108">
        <v>0</v>
      </c>
      <c r="IU12" s="108">
        <v>243</v>
      </c>
      <c r="IV12" s="108">
        <v>0</v>
      </c>
      <c r="IW12" s="108">
        <v>587.25</v>
      </c>
      <c r="IX12" s="108">
        <v>0</v>
      </c>
      <c r="IZ12" s="108">
        <v>0</v>
      </c>
      <c r="JC12" s="108">
        <f t="shared" si="4"/>
        <v>2304.8900000000003</v>
      </c>
      <c r="JD12" s="108">
        <f t="shared" si="27"/>
        <v>2304.8900000000003</v>
      </c>
    </row>
    <row r="13" spans="1:264" x14ac:dyDescent="0.25">
      <c r="A13" s="107">
        <v>630115</v>
      </c>
      <c r="N13" s="108">
        <v>0</v>
      </c>
      <c r="O13" s="108">
        <v>0</v>
      </c>
      <c r="P13" s="108">
        <v>0</v>
      </c>
      <c r="Q13" s="108">
        <v>0</v>
      </c>
      <c r="R13" s="108">
        <v>0</v>
      </c>
      <c r="S13" s="108">
        <v>0</v>
      </c>
      <c r="T13" s="108">
        <v>0</v>
      </c>
      <c r="V13" s="108">
        <f t="shared" si="0"/>
        <v>0</v>
      </c>
      <c r="AC13" s="108">
        <v>491.4</v>
      </c>
      <c r="AD13" s="108">
        <v>210.6</v>
      </c>
      <c r="AE13" s="108">
        <v>0</v>
      </c>
      <c r="AF13" s="108">
        <v>0</v>
      </c>
      <c r="AG13" s="108">
        <v>843.18</v>
      </c>
      <c r="AH13" s="108">
        <v>0</v>
      </c>
      <c r="AI13" s="108">
        <v>0</v>
      </c>
      <c r="AL13" s="108">
        <f t="shared" si="5"/>
        <v>1545.1799999999998</v>
      </c>
      <c r="AM13" s="108">
        <f t="shared" si="1"/>
        <v>1545.1799999999998</v>
      </c>
      <c r="BD13" s="108">
        <f t="shared" si="6"/>
        <v>0</v>
      </c>
      <c r="BI13" s="108">
        <v>20.87</v>
      </c>
      <c r="BJ13" s="108">
        <v>0</v>
      </c>
      <c r="BR13" s="108">
        <f t="shared" si="7"/>
        <v>20.87</v>
      </c>
      <c r="BS13" s="108">
        <v>491.4</v>
      </c>
      <c r="BT13" s="108">
        <v>210.6</v>
      </c>
      <c r="BU13" s="108">
        <v>0</v>
      </c>
      <c r="BV13" s="108">
        <v>0</v>
      </c>
      <c r="BW13" s="108">
        <v>843.18</v>
      </c>
      <c r="BX13" s="108">
        <v>0</v>
      </c>
      <c r="BY13" s="108">
        <v>0</v>
      </c>
      <c r="BZ13" s="108">
        <v>0</v>
      </c>
      <c r="CB13" s="108">
        <f t="shared" si="8"/>
        <v>1545.1799999999998</v>
      </c>
      <c r="CC13" s="108">
        <f t="shared" si="9"/>
        <v>1566.0499999999997</v>
      </c>
      <c r="CT13" s="108">
        <f t="shared" si="2"/>
        <v>0</v>
      </c>
      <c r="CU13" s="108">
        <v>491.4</v>
      </c>
      <c r="CV13" s="108">
        <v>210.6</v>
      </c>
      <c r="CW13" s="108">
        <v>0</v>
      </c>
      <c r="CX13" s="108">
        <v>0</v>
      </c>
      <c r="CY13" s="108">
        <v>843.18</v>
      </c>
      <c r="CZ13" s="108">
        <v>0</v>
      </c>
      <c r="DA13" s="108">
        <v>0</v>
      </c>
      <c r="DB13" s="108">
        <v>0</v>
      </c>
      <c r="DD13" s="108">
        <v>0</v>
      </c>
      <c r="DE13" s="108">
        <f t="shared" si="10"/>
        <v>1545.1799999999998</v>
      </c>
      <c r="DF13" s="108">
        <f t="shared" si="11"/>
        <v>1545.1799999999998</v>
      </c>
      <c r="DG13" s="108">
        <v>491.4</v>
      </c>
      <c r="DH13" s="108">
        <v>210.6</v>
      </c>
      <c r="DI13" s="108">
        <v>0</v>
      </c>
      <c r="DJ13" s="108">
        <v>0</v>
      </c>
      <c r="DK13" s="108">
        <v>843.18</v>
      </c>
      <c r="DL13" s="108">
        <v>0</v>
      </c>
      <c r="DM13" s="108">
        <v>0</v>
      </c>
      <c r="DN13" s="108">
        <v>0</v>
      </c>
      <c r="DO13" s="108">
        <f t="shared" si="12"/>
        <v>1545.1799999999998</v>
      </c>
      <c r="DS13" s="108">
        <f t="shared" si="13"/>
        <v>0</v>
      </c>
      <c r="DT13" s="108">
        <v>491.39999999999986</v>
      </c>
      <c r="DU13" s="108">
        <v>210.59999999999994</v>
      </c>
      <c r="DV13" s="108">
        <v>0</v>
      </c>
      <c r="DW13" s="108">
        <v>0</v>
      </c>
      <c r="DX13" s="108">
        <v>843.18000000000018</v>
      </c>
      <c r="DY13" s="108">
        <v>0</v>
      </c>
      <c r="DZ13" s="108">
        <v>0</v>
      </c>
      <c r="EA13" s="108">
        <v>0</v>
      </c>
      <c r="ED13" s="108">
        <v>0</v>
      </c>
      <c r="EE13" s="108">
        <f t="shared" si="14"/>
        <v>1545.1799999999998</v>
      </c>
      <c r="EF13" s="108">
        <f t="shared" si="15"/>
        <v>1545.1799999999998</v>
      </c>
      <c r="EG13" s="108">
        <v>0</v>
      </c>
      <c r="EH13" s="108">
        <v>0</v>
      </c>
      <c r="EI13" s="108">
        <v>0</v>
      </c>
      <c r="EJ13" s="108">
        <v>0</v>
      </c>
      <c r="EK13" s="108">
        <v>0</v>
      </c>
      <c r="EL13" s="108">
        <v>0</v>
      </c>
      <c r="EM13" s="108">
        <v>0</v>
      </c>
      <c r="EN13" s="108">
        <f t="shared" si="16"/>
        <v>0</v>
      </c>
      <c r="EO13" s="108">
        <v>2610.62</v>
      </c>
      <c r="EP13" s="108">
        <v>0</v>
      </c>
      <c r="EQ13" s="108">
        <v>0</v>
      </c>
      <c r="ER13" s="108">
        <v>0</v>
      </c>
      <c r="ES13" s="108">
        <v>0</v>
      </c>
      <c r="ET13" s="108">
        <v>0</v>
      </c>
      <c r="EU13" s="108">
        <v>0</v>
      </c>
      <c r="EV13" s="108">
        <v>0</v>
      </c>
      <c r="EW13" s="108">
        <v>283.5</v>
      </c>
      <c r="EX13" s="108">
        <v>0</v>
      </c>
      <c r="EY13" s="108">
        <v>103.95</v>
      </c>
      <c r="EZ13" s="108">
        <v>0</v>
      </c>
      <c r="FA13" s="108">
        <v>938</v>
      </c>
      <c r="FC13" s="108">
        <v>288.05</v>
      </c>
      <c r="FD13" s="108">
        <f t="shared" si="17"/>
        <v>4224.12</v>
      </c>
      <c r="FE13" s="108">
        <f t="shared" si="18"/>
        <v>4224.12</v>
      </c>
      <c r="FM13" s="108">
        <f t="shared" si="19"/>
        <v>0</v>
      </c>
      <c r="FU13" s="108">
        <f t="shared" si="3"/>
        <v>0</v>
      </c>
      <c r="FV13" s="108">
        <v>0</v>
      </c>
      <c r="GB13" s="108">
        <f t="shared" si="20"/>
        <v>0</v>
      </c>
      <c r="GJ13" s="108">
        <f t="shared" si="21"/>
        <v>0</v>
      </c>
      <c r="GK13" s="108">
        <v>2610.62</v>
      </c>
      <c r="GL13" s="108">
        <v>0</v>
      </c>
      <c r="GM13" s="108">
        <v>0</v>
      </c>
      <c r="GN13" s="108">
        <v>0</v>
      </c>
      <c r="GO13" s="108">
        <v>0</v>
      </c>
      <c r="GP13" s="108">
        <v>0</v>
      </c>
      <c r="GQ13" s="108">
        <v>0</v>
      </c>
      <c r="GR13" s="108">
        <v>0</v>
      </c>
      <c r="GS13" s="108">
        <v>283.5</v>
      </c>
      <c r="GT13" s="108">
        <v>0</v>
      </c>
      <c r="GU13" s="108">
        <v>103.95</v>
      </c>
      <c r="GV13" s="108">
        <v>0</v>
      </c>
      <c r="GX13" s="108">
        <v>0</v>
      </c>
      <c r="GY13" s="108">
        <f t="shared" si="22"/>
        <v>2998.0699999999997</v>
      </c>
      <c r="GZ13" s="108">
        <f t="shared" si="23"/>
        <v>2998.0699999999997</v>
      </c>
      <c r="HR13" s="108">
        <f t="shared" si="24"/>
        <v>0</v>
      </c>
      <c r="HS13" s="108">
        <v>2610.62</v>
      </c>
      <c r="HT13" s="108">
        <v>0</v>
      </c>
      <c r="HU13" s="108">
        <v>0</v>
      </c>
      <c r="HV13" s="108">
        <v>0</v>
      </c>
      <c r="HW13" s="108">
        <v>0</v>
      </c>
      <c r="HX13" s="108">
        <v>0</v>
      </c>
      <c r="HY13" s="108">
        <v>0</v>
      </c>
      <c r="HZ13" s="108">
        <v>0</v>
      </c>
      <c r="IA13" s="108">
        <v>283.5</v>
      </c>
      <c r="IB13" s="108">
        <v>0</v>
      </c>
      <c r="IC13" s="108">
        <v>103.95</v>
      </c>
      <c r="ID13" s="108">
        <v>0</v>
      </c>
      <c r="IF13" s="108">
        <v>0</v>
      </c>
      <c r="II13" s="108">
        <f t="shared" si="25"/>
        <v>2998.0699999999997</v>
      </c>
      <c r="IJ13" s="108">
        <f t="shared" si="26"/>
        <v>2998.0699999999997</v>
      </c>
      <c r="IM13" s="108">
        <v>2610.5999999999995</v>
      </c>
      <c r="IN13" s="108">
        <v>0</v>
      </c>
      <c r="IO13" s="108">
        <v>0</v>
      </c>
      <c r="IP13" s="108">
        <v>0</v>
      </c>
      <c r="IQ13" s="108">
        <v>0</v>
      </c>
      <c r="IR13" s="108">
        <v>0</v>
      </c>
      <c r="IS13" s="108">
        <v>0</v>
      </c>
      <c r="IT13" s="108">
        <v>0</v>
      </c>
      <c r="IU13" s="108">
        <v>283.5</v>
      </c>
      <c r="IV13" s="108">
        <v>0</v>
      </c>
      <c r="IW13" s="108">
        <v>103.95000000000003</v>
      </c>
      <c r="IX13" s="108">
        <v>0</v>
      </c>
      <c r="IZ13" s="108">
        <v>0</v>
      </c>
      <c r="JC13" s="108">
        <f t="shared" si="4"/>
        <v>2998.0499999999993</v>
      </c>
      <c r="JD13" s="108">
        <f t="shared" si="27"/>
        <v>2998.0499999999993</v>
      </c>
    </row>
    <row r="14" spans="1:264" x14ac:dyDescent="0.25">
      <c r="A14" s="107">
        <v>630118</v>
      </c>
      <c r="N14" s="108">
        <v>0</v>
      </c>
      <c r="O14" s="108">
        <v>0</v>
      </c>
      <c r="P14" s="108">
        <v>0</v>
      </c>
      <c r="Q14" s="108">
        <v>0</v>
      </c>
      <c r="R14" s="108">
        <v>0</v>
      </c>
      <c r="S14" s="108">
        <v>0</v>
      </c>
      <c r="T14" s="108">
        <v>0</v>
      </c>
      <c r="V14" s="108">
        <f t="shared" si="0"/>
        <v>0</v>
      </c>
      <c r="AC14" s="108">
        <v>189.54</v>
      </c>
      <c r="AD14" s="108">
        <v>168.48</v>
      </c>
      <c r="AE14" s="108">
        <v>0</v>
      </c>
      <c r="AF14" s="108">
        <v>308.49</v>
      </c>
      <c r="AG14" s="108">
        <v>0</v>
      </c>
      <c r="AH14" s="108">
        <v>0</v>
      </c>
      <c r="AI14" s="108">
        <v>0</v>
      </c>
      <c r="AL14" s="108">
        <f t="shared" si="5"/>
        <v>666.51</v>
      </c>
      <c r="AM14" s="108">
        <f t="shared" si="1"/>
        <v>666.51</v>
      </c>
      <c r="BD14" s="108">
        <f t="shared" si="6"/>
        <v>0</v>
      </c>
      <c r="BI14" s="108">
        <v>15.07</v>
      </c>
      <c r="BJ14" s="108">
        <v>0</v>
      </c>
      <c r="BR14" s="108">
        <f t="shared" si="7"/>
        <v>15.07</v>
      </c>
      <c r="BS14" s="108">
        <v>189.54</v>
      </c>
      <c r="BT14" s="108">
        <v>168.48</v>
      </c>
      <c r="BU14" s="108">
        <v>0</v>
      </c>
      <c r="BV14" s="108">
        <v>308.49</v>
      </c>
      <c r="BW14" s="108">
        <v>0</v>
      </c>
      <c r="BX14" s="108">
        <v>0</v>
      </c>
      <c r="BY14" s="108">
        <v>0</v>
      </c>
      <c r="BZ14" s="108">
        <v>0</v>
      </c>
      <c r="CB14" s="108">
        <f t="shared" si="8"/>
        <v>666.51</v>
      </c>
      <c r="CC14" s="108">
        <f t="shared" si="9"/>
        <v>681.58</v>
      </c>
      <c r="CT14" s="108">
        <f t="shared" si="2"/>
        <v>0</v>
      </c>
      <c r="CU14" s="108">
        <v>189.54</v>
      </c>
      <c r="CV14" s="108">
        <v>168.48</v>
      </c>
      <c r="CW14" s="108">
        <v>0</v>
      </c>
      <c r="CX14" s="108">
        <v>308.49</v>
      </c>
      <c r="CY14" s="108">
        <v>0</v>
      </c>
      <c r="CZ14" s="108">
        <v>0</v>
      </c>
      <c r="DA14" s="108">
        <v>0</v>
      </c>
      <c r="DB14" s="108">
        <v>0</v>
      </c>
      <c r="DD14" s="108">
        <v>0</v>
      </c>
      <c r="DE14" s="108">
        <f t="shared" si="10"/>
        <v>666.51</v>
      </c>
      <c r="DF14" s="108">
        <f t="shared" si="11"/>
        <v>666.51</v>
      </c>
      <c r="DG14" s="108">
        <v>189.54</v>
      </c>
      <c r="DH14" s="108">
        <v>168.48</v>
      </c>
      <c r="DI14" s="108">
        <v>0</v>
      </c>
      <c r="DJ14" s="108">
        <v>308.49</v>
      </c>
      <c r="DK14" s="108">
        <v>0</v>
      </c>
      <c r="DL14" s="108">
        <v>0</v>
      </c>
      <c r="DM14" s="108">
        <v>0</v>
      </c>
      <c r="DN14" s="108">
        <v>0</v>
      </c>
      <c r="DO14" s="108">
        <f t="shared" si="12"/>
        <v>666.51</v>
      </c>
      <c r="DS14" s="108">
        <f t="shared" si="13"/>
        <v>0</v>
      </c>
      <c r="DT14" s="108">
        <v>189.54000000000016</v>
      </c>
      <c r="DU14" s="108">
        <v>168.47999999999993</v>
      </c>
      <c r="DV14" s="108">
        <v>0</v>
      </c>
      <c r="DW14" s="108">
        <v>308.49</v>
      </c>
      <c r="DX14" s="108">
        <v>0</v>
      </c>
      <c r="DY14" s="108">
        <v>0</v>
      </c>
      <c r="DZ14" s="108">
        <v>0</v>
      </c>
      <c r="EA14" s="108">
        <v>0</v>
      </c>
      <c r="ED14" s="108">
        <v>0</v>
      </c>
      <c r="EE14" s="108">
        <f t="shared" si="14"/>
        <v>666.5100000000001</v>
      </c>
      <c r="EF14" s="108">
        <f t="shared" si="15"/>
        <v>666.5100000000001</v>
      </c>
      <c r="EG14" s="108">
        <v>0</v>
      </c>
      <c r="EH14" s="108">
        <v>0</v>
      </c>
      <c r="EI14" s="108">
        <v>0</v>
      </c>
      <c r="EJ14" s="108">
        <v>0</v>
      </c>
      <c r="EK14" s="108">
        <v>1264.77</v>
      </c>
      <c r="EL14" s="108">
        <v>0</v>
      </c>
      <c r="EM14" s="108">
        <v>0</v>
      </c>
      <c r="EN14" s="108">
        <f t="shared" si="16"/>
        <v>1264.77</v>
      </c>
      <c r="EO14" s="108">
        <v>1135.05</v>
      </c>
      <c r="EP14" s="108">
        <v>0</v>
      </c>
      <c r="EQ14" s="108">
        <v>0</v>
      </c>
      <c r="ER14" s="108">
        <v>0</v>
      </c>
      <c r="ES14" s="108">
        <v>0</v>
      </c>
      <c r="ET14" s="108">
        <v>830.55</v>
      </c>
      <c r="EU14" s="108">
        <v>0</v>
      </c>
      <c r="EV14" s="108">
        <v>0</v>
      </c>
      <c r="EW14" s="108">
        <v>0</v>
      </c>
      <c r="EX14" s="108">
        <v>0</v>
      </c>
      <c r="EY14" s="108">
        <v>0</v>
      </c>
      <c r="EZ14" s="108">
        <v>0</v>
      </c>
      <c r="FC14" s="108">
        <v>144.03</v>
      </c>
      <c r="FD14" s="108">
        <f t="shared" si="17"/>
        <v>2109.63</v>
      </c>
      <c r="FE14" s="108">
        <f t="shared" si="18"/>
        <v>3374.4</v>
      </c>
      <c r="FM14" s="108">
        <f t="shared" si="19"/>
        <v>0</v>
      </c>
      <c r="FU14" s="108">
        <f t="shared" si="3"/>
        <v>0</v>
      </c>
      <c r="FV14" s="108">
        <v>0</v>
      </c>
      <c r="GB14" s="108">
        <f t="shared" si="20"/>
        <v>0</v>
      </c>
      <c r="GJ14" s="108">
        <f t="shared" si="21"/>
        <v>0</v>
      </c>
      <c r="GK14" s="108">
        <v>1135.05</v>
      </c>
      <c r="GL14" s="108">
        <v>0</v>
      </c>
      <c r="GM14" s="108">
        <v>0</v>
      </c>
      <c r="GN14" s="108">
        <v>0</v>
      </c>
      <c r="GO14" s="108">
        <v>0</v>
      </c>
      <c r="GP14" s="108">
        <v>830.55</v>
      </c>
      <c r="GQ14" s="108">
        <v>0</v>
      </c>
      <c r="GR14" s="108">
        <v>0</v>
      </c>
      <c r="GS14" s="108">
        <v>0</v>
      </c>
      <c r="GT14" s="108">
        <v>0</v>
      </c>
      <c r="GU14" s="108">
        <v>0</v>
      </c>
      <c r="GV14" s="108">
        <v>0</v>
      </c>
      <c r="GX14" s="108">
        <v>0</v>
      </c>
      <c r="GY14" s="108">
        <f t="shared" si="22"/>
        <v>1965.6</v>
      </c>
      <c r="GZ14" s="108">
        <f t="shared" si="23"/>
        <v>1965.6</v>
      </c>
      <c r="HR14" s="108">
        <f t="shared" si="24"/>
        <v>0</v>
      </c>
      <c r="HS14" s="108">
        <v>1135.05</v>
      </c>
      <c r="HT14" s="108">
        <v>0</v>
      </c>
      <c r="HU14" s="108">
        <v>0</v>
      </c>
      <c r="HV14" s="108">
        <v>0</v>
      </c>
      <c r="HW14" s="108">
        <v>0</v>
      </c>
      <c r="HX14" s="108">
        <v>830.55</v>
      </c>
      <c r="HY14" s="108">
        <v>0</v>
      </c>
      <c r="HZ14" s="108">
        <v>0</v>
      </c>
      <c r="IA14" s="108">
        <v>0</v>
      </c>
      <c r="IB14" s="108">
        <v>0</v>
      </c>
      <c r="IC14" s="108">
        <v>0</v>
      </c>
      <c r="ID14" s="108">
        <v>0</v>
      </c>
      <c r="IF14" s="108">
        <v>0</v>
      </c>
      <c r="II14" s="108">
        <f t="shared" si="25"/>
        <v>1965.6</v>
      </c>
      <c r="IJ14" s="108">
        <f t="shared" si="26"/>
        <v>1965.6</v>
      </c>
      <c r="IM14" s="108">
        <v>1135.0499999999995</v>
      </c>
      <c r="IN14" s="108">
        <v>0</v>
      </c>
      <c r="IO14" s="108">
        <v>0</v>
      </c>
      <c r="IP14" s="108">
        <v>0</v>
      </c>
      <c r="IQ14" s="108">
        <v>0</v>
      </c>
      <c r="IR14" s="108">
        <v>830.54999999999973</v>
      </c>
      <c r="IS14" s="108">
        <v>0</v>
      </c>
      <c r="IT14" s="108">
        <v>0</v>
      </c>
      <c r="IU14" s="108">
        <v>0</v>
      </c>
      <c r="IV14" s="108">
        <v>0</v>
      </c>
      <c r="IW14" s="108">
        <v>0</v>
      </c>
      <c r="IX14" s="108">
        <v>0</v>
      </c>
      <c r="IZ14" s="108">
        <v>0</v>
      </c>
      <c r="JC14" s="108">
        <f t="shared" si="4"/>
        <v>1965.5999999999992</v>
      </c>
      <c r="JD14" s="108">
        <f t="shared" si="27"/>
        <v>1965.5999999999992</v>
      </c>
    </row>
    <row r="15" spans="1:264" x14ac:dyDescent="0.25">
      <c r="A15" s="107">
        <v>630119</v>
      </c>
      <c r="N15" s="108">
        <v>0</v>
      </c>
      <c r="O15" s="108">
        <v>0</v>
      </c>
      <c r="P15" s="108">
        <v>0</v>
      </c>
      <c r="Q15" s="108">
        <v>0</v>
      </c>
      <c r="R15" s="108">
        <v>0</v>
      </c>
      <c r="S15" s="108">
        <v>0</v>
      </c>
      <c r="T15" s="108">
        <v>0</v>
      </c>
      <c r="V15" s="108">
        <f t="shared" si="0"/>
        <v>0</v>
      </c>
      <c r="AC15" s="108">
        <v>1053</v>
      </c>
      <c r="AD15" s="108">
        <v>421.2</v>
      </c>
      <c r="AE15" s="108">
        <v>0</v>
      </c>
      <c r="AF15" s="108">
        <v>0</v>
      </c>
      <c r="AG15" s="108">
        <v>0</v>
      </c>
      <c r="AH15" s="108">
        <v>0</v>
      </c>
      <c r="AI15" s="108">
        <v>0</v>
      </c>
      <c r="AL15" s="108">
        <f t="shared" si="5"/>
        <v>1474.2</v>
      </c>
      <c r="AM15" s="108">
        <f t="shared" si="1"/>
        <v>1474.2</v>
      </c>
      <c r="BD15" s="108">
        <f t="shared" si="6"/>
        <v>0</v>
      </c>
      <c r="BI15" s="108">
        <v>54.23</v>
      </c>
      <c r="BJ15" s="108">
        <v>0</v>
      </c>
      <c r="BR15" s="108">
        <f t="shared" si="7"/>
        <v>54.23</v>
      </c>
      <c r="BS15" s="108">
        <v>1053</v>
      </c>
      <c r="BT15" s="108">
        <v>421.2</v>
      </c>
      <c r="BU15" s="108">
        <v>0</v>
      </c>
      <c r="BV15" s="108">
        <v>0</v>
      </c>
      <c r="BW15" s="108">
        <v>0</v>
      </c>
      <c r="BX15" s="108">
        <v>0</v>
      </c>
      <c r="BY15" s="108">
        <v>0</v>
      </c>
      <c r="BZ15" s="108">
        <v>0</v>
      </c>
      <c r="CB15" s="108">
        <f t="shared" si="8"/>
        <v>1474.2</v>
      </c>
      <c r="CC15" s="108">
        <f t="shared" si="9"/>
        <v>1528.43</v>
      </c>
      <c r="CT15" s="108">
        <f t="shared" si="2"/>
        <v>0</v>
      </c>
      <c r="CU15" s="108">
        <v>1053</v>
      </c>
      <c r="CV15" s="108">
        <v>421.2</v>
      </c>
      <c r="CW15" s="108">
        <v>0</v>
      </c>
      <c r="CX15" s="108">
        <v>0</v>
      </c>
      <c r="CY15" s="108">
        <v>0</v>
      </c>
      <c r="CZ15" s="108">
        <v>0</v>
      </c>
      <c r="DA15" s="108">
        <v>0</v>
      </c>
      <c r="DB15" s="108">
        <v>0</v>
      </c>
      <c r="DD15" s="108">
        <v>0</v>
      </c>
      <c r="DE15" s="108">
        <f t="shared" si="10"/>
        <v>1474.2</v>
      </c>
      <c r="DF15" s="108">
        <f t="shared" si="11"/>
        <v>1474.2</v>
      </c>
      <c r="DG15" s="108">
        <v>1053</v>
      </c>
      <c r="DH15" s="108">
        <v>421.2</v>
      </c>
      <c r="DI15" s="108">
        <v>0</v>
      </c>
      <c r="DJ15" s="108">
        <v>0</v>
      </c>
      <c r="DK15" s="108">
        <v>0</v>
      </c>
      <c r="DL15" s="108">
        <v>0</v>
      </c>
      <c r="DM15" s="108">
        <v>0</v>
      </c>
      <c r="DN15" s="108">
        <v>0</v>
      </c>
      <c r="DO15" s="108">
        <f t="shared" si="12"/>
        <v>1474.2</v>
      </c>
      <c r="DS15" s="108">
        <f t="shared" si="13"/>
        <v>0</v>
      </c>
      <c r="DT15" s="108">
        <v>1053</v>
      </c>
      <c r="DU15" s="108">
        <v>421.19999999999987</v>
      </c>
      <c r="DV15" s="108">
        <v>0</v>
      </c>
      <c r="DW15" s="108">
        <v>0</v>
      </c>
      <c r="DX15" s="108">
        <v>0</v>
      </c>
      <c r="DY15" s="108">
        <v>0</v>
      </c>
      <c r="DZ15" s="108">
        <v>0</v>
      </c>
      <c r="EA15" s="108">
        <v>0</v>
      </c>
      <c r="ED15" s="108">
        <v>0</v>
      </c>
      <c r="EE15" s="108">
        <f t="shared" si="14"/>
        <v>1474.1999999999998</v>
      </c>
      <c r="EF15" s="108">
        <f t="shared" si="15"/>
        <v>1474.1999999999998</v>
      </c>
      <c r="EG15" s="108">
        <v>0</v>
      </c>
      <c r="EH15" s="108">
        <v>0</v>
      </c>
      <c r="EI15" s="108">
        <v>0</v>
      </c>
      <c r="EJ15" s="108">
        <v>0</v>
      </c>
      <c r="EK15" s="108">
        <v>0</v>
      </c>
      <c r="EL15" s="108">
        <v>0</v>
      </c>
      <c r="EM15" s="108">
        <v>0</v>
      </c>
      <c r="EN15" s="108">
        <f t="shared" si="16"/>
        <v>0</v>
      </c>
      <c r="EO15" s="108">
        <v>0</v>
      </c>
      <c r="EP15" s="108">
        <v>0</v>
      </c>
      <c r="EQ15" s="108">
        <v>0</v>
      </c>
      <c r="ER15" s="108">
        <v>0</v>
      </c>
      <c r="ES15" s="108">
        <v>0</v>
      </c>
      <c r="ET15" s="108">
        <v>332.22</v>
      </c>
      <c r="EU15" s="108">
        <v>0</v>
      </c>
      <c r="EV15" s="108">
        <v>0</v>
      </c>
      <c r="EW15" s="108">
        <v>510.3</v>
      </c>
      <c r="EX15" s="108">
        <v>0</v>
      </c>
      <c r="EY15" s="108">
        <v>0</v>
      </c>
      <c r="EZ15" s="108">
        <v>0</v>
      </c>
      <c r="FC15" s="108">
        <v>288.05</v>
      </c>
      <c r="FD15" s="108">
        <f t="shared" si="17"/>
        <v>1130.57</v>
      </c>
      <c r="FE15" s="108">
        <f t="shared" si="18"/>
        <v>1130.57</v>
      </c>
      <c r="FM15" s="108">
        <f t="shared" si="19"/>
        <v>0</v>
      </c>
      <c r="FU15" s="108">
        <f t="shared" si="3"/>
        <v>0</v>
      </c>
      <c r="FV15" s="108">
        <v>0</v>
      </c>
      <c r="GB15" s="108">
        <f t="shared" si="20"/>
        <v>0</v>
      </c>
      <c r="GJ15" s="108">
        <f t="shared" si="21"/>
        <v>0</v>
      </c>
      <c r="GK15" s="108">
        <v>0</v>
      </c>
      <c r="GL15" s="108">
        <v>0</v>
      </c>
      <c r="GM15" s="108">
        <v>0</v>
      </c>
      <c r="GN15" s="108">
        <v>0</v>
      </c>
      <c r="GO15" s="108">
        <v>0</v>
      </c>
      <c r="GP15" s="108">
        <v>332.22</v>
      </c>
      <c r="GQ15" s="108">
        <v>0</v>
      </c>
      <c r="GR15" s="108">
        <v>0</v>
      </c>
      <c r="GS15" s="108">
        <v>510.3</v>
      </c>
      <c r="GT15" s="108">
        <v>0</v>
      </c>
      <c r="GU15" s="108">
        <v>0</v>
      </c>
      <c r="GV15" s="108">
        <v>0</v>
      </c>
      <c r="GX15" s="108">
        <v>0</v>
      </c>
      <c r="GY15" s="108">
        <f t="shared" si="22"/>
        <v>842.52</v>
      </c>
      <c r="GZ15" s="108">
        <f t="shared" si="23"/>
        <v>842.52</v>
      </c>
      <c r="HR15" s="108">
        <f t="shared" si="24"/>
        <v>0</v>
      </c>
      <c r="HS15" s="108">
        <v>0</v>
      </c>
      <c r="HT15" s="108">
        <v>0</v>
      </c>
      <c r="HU15" s="108">
        <v>0</v>
      </c>
      <c r="HV15" s="108">
        <v>0</v>
      </c>
      <c r="HW15" s="108">
        <v>0</v>
      </c>
      <c r="HX15" s="108">
        <v>332.22</v>
      </c>
      <c r="HY15" s="108">
        <v>0</v>
      </c>
      <c r="HZ15" s="108">
        <v>0</v>
      </c>
      <c r="IA15" s="108">
        <v>510.3</v>
      </c>
      <c r="IB15" s="108">
        <v>0</v>
      </c>
      <c r="IC15" s="108">
        <v>0</v>
      </c>
      <c r="ID15" s="108">
        <v>0</v>
      </c>
      <c r="IF15" s="108">
        <v>0</v>
      </c>
      <c r="II15" s="108">
        <f t="shared" si="25"/>
        <v>842.52</v>
      </c>
      <c r="IJ15" s="108">
        <f t="shared" si="26"/>
        <v>842.52</v>
      </c>
      <c r="IM15" s="108">
        <v>0</v>
      </c>
      <c r="IN15" s="108">
        <v>0</v>
      </c>
      <c r="IO15" s="108">
        <v>0</v>
      </c>
      <c r="IP15" s="108">
        <v>0</v>
      </c>
      <c r="IQ15" s="108">
        <v>0</v>
      </c>
      <c r="IR15" s="108">
        <v>332.22</v>
      </c>
      <c r="IS15" s="108">
        <v>0</v>
      </c>
      <c r="IT15" s="108">
        <v>0</v>
      </c>
      <c r="IU15" s="108">
        <v>510.30000000000013</v>
      </c>
      <c r="IV15" s="108">
        <v>0</v>
      </c>
      <c r="IW15" s="108">
        <v>0</v>
      </c>
      <c r="IX15" s="108">
        <v>0</v>
      </c>
      <c r="IZ15" s="108">
        <v>0</v>
      </c>
      <c r="JC15" s="108">
        <f t="shared" si="4"/>
        <v>842.52000000000021</v>
      </c>
      <c r="JD15" s="108">
        <f t="shared" si="27"/>
        <v>842.52000000000021</v>
      </c>
    </row>
    <row r="16" spans="1:264" x14ac:dyDescent="0.25">
      <c r="A16" s="118">
        <v>630120</v>
      </c>
      <c r="N16" s="108">
        <v>0</v>
      </c>
      <c r="O16" s="108">
        <v>0</v>
      </c>
      <c r="P16" s="108">
        <v>0</v>
      </c>
      <c r="Q16" s="108">
        <v>0</v>
      </c>
      <c r="R16" s="108">
        <v>828</v>
      </c>
      <c r="S16" s="108">
        <v>0</v>
      </c>
      <c r="T16" s="108">
        <v>0</v>
      </c>
      <c r="V16" s="108">
        <f t="shared" si="0"/>
        <v>828</v>
      </c>
      <c r="AC16" s="108">
        <v>1124.28</v>
      </c>
      <c r="AD16" s="108">
        <v>1124.28</v>
      </c>
      <c r="AE16" s="108">
        <v>0</v>
      </c>
      <c r="AF16" s="108">
        <v>925.47</v>
      </c>
      <c r="AG16" s="108">
        <v>1264.77</v>
      </c>
      <c r="AH16" s="108">
        <v>0</v>
      </c>
      <c r="AI16" s="108">
        <v>0</v>
      </c>
      <c r="AL16" s="108">
        <f t="shared" si="5"/>
        <v>4438.7999999999993</v>
      </c>
      <c r="AM16" s="108">
        <f t="shared" si="1"/>
        <v>5266.7999999999993</v>
      </c>
      <c r="BD16" s="108">
        <f t="shared" si="6"/>
        <v>0</v>
      </c>
      <c r="BI16" s="108">
        <v>141.84</v>
      </c>
      <c r="BJ16" s="108">
        <v>0</v>
      </c>
      <c r="BR16" s="108">
        <f t="shared" si="7"/>
        <v>141.84</v>
      </c>
      <c r="BS16" s="108">
        <v>1124.28</v>
      </c>
      <c r="BT16" s="108">
        <v>1124.28</v>
      </c>
      <c r="BU16" s="108">
        <v>0</v>
      </c>
      <c r="BV16" s="108">
        <v>925.47</v>
      </c>
      <c r="BW16" s="108">
        <v>1264.77</v>
      </c>
      <c r="BX16" s="108">
        <v>0</v>
      </c>
      <c r="BY16" s="108">
        <v>0</v>
      </c>
      <c r="BZ16" s="108">
        <v>0</v>
      </c>
      <c r="CB16" s="108">
        <f t="shared" si="8"/>
        <v>4438.7999999999993</v>
      </c>
      <c r="CC16" s="108">
        <f t="shared" si="9"/>
        <v>4580.6399999999994</v>
      </c>
      <c r="CT16" s="108">
        <f t="shared" si="2"/>
        <v>0</v>
      </c>
      <c r="CU16" s="108">
        <v>1124.28</v>
      </c>
      <c r="CV16" s="108">
        <v>1124.28</v>
      </c>
      <c r="CW16" s="108">
        <v>0</v>
      </c>
      <c r="CX16" s="108">
        <v>925.47</v>
      </c>
      <c r="CY16" s="108">
        <v>1264.77</v>
      </c>
      <c r="CZ16" s="108">
        <v>0</v>
      </c>
      <c r="DA16" s="108">
        <v>0</v>
      </c>
      <c r="DB16" s="108">
        <v>0</v>
      </c>
      <c r="DD16" s="108">
        <v>0</v>
      </c>
      <c r="DE16" s="108">
        <f t="shared" si="10"/>
        <v>4438.7999999999993</v>
      </c>
      <c r="DF16" s="108">
        <f t="shared" si="11"/>
        <v>4438.7999999999993</v>
      </c>
      <c r="DG16" s="108">
        <v>1124.28</v>
      </c>
      <c r="DH16" s="108">
        <v>1124.28</v>
      </c>
      <c r="DI16" s="108">
        <v>0</v>
      </c>
      <c r="DJ16" s="108">
        <v>925.47</v>
      </c>
      <c r="DK16" s="108">
        <v>1264.77</v>
      </c>
      <c r="DL16" s="108">
        <v>0</v>
      </c>
      <c r="DM16" s="108">
        <v>0</v>
      </c>
      <c r="DN16" s="108">
        <v>0</v>
      </c>
      <c r="DO16" s="108">
        <f t="shared" si="12"/>
        <v>4438.7999999999993</v>
      </c>
      <c r="DS16" s="108">
        <f t="shared" si="13"/>
        <v>0</v>
      </c>
      <c r="DT16" s="108">
        <v>1124.2800000000004</v>
      </c>
      <c r="DU16" s="108">
        <v>1124.2800000000004</v>
      </c>
      <c r="DV16" s="108">
        <v>0</v>
      </c>
      <c r="DW16" s="108">
        <v>925.4699999999998</v>
      </c>
      <c r="DX16" s="108">
        <v>1264.77</v>
      </c>
      <c r="DY16" s="108">
        <v>0</v>
      </c>
      <c r="DZ16" s="108">
        <v>0</v>
      </c>
      <c r="EA16" s="108">
        <v>0</v>
      </c>
      <c r="ED16" s="108">
        <v>576.1</v>
      </c>
      <c r="EE16" s="108">
        <f t="shared" si="14"/>
        <v>5014.9000000000015</v>
      </c>
      <c r="EF16" s="108">
        <f t="shared" si="15"/>
        <v>5014.9000000000015</v>
      </c>
      <c r="EG16" s="108">
        <v>24.3</v>
      </c>
      <c r="EH16" s="108">
        <v>24.3</v>
      </c>
      <c r="EI16" s="108">
        <v>0</v>
      </c>
      <c r="EJ16" s="108">
        <v>0</v>
      </c>
      <c r="EK16" s="108">
        <v>0</v>
      </c>
      <c r="EL16" s="108">
        <v>0</v>
      </c>
      <c r="EM16" s="108">
        <v>0</v>
      </c>
      <c r="EN16" s="108">
        <f t="shared" si="16"/>
        <v>48.6</v>
      </c>
      <c r="EO16" s="108">
        <v>3405.15</v>
      </c>
      <c r="EP16" s="108">
        <v>0</v>
      </c>
      <c r="EQ16" s="108">
        <v>0</v>
      </c>
      <c r="ER16" s="108">
        <v>0</v>
      </c>
      <c r="ES16" s="108">
        <v>0</v>
      </c>
      <c r="ET16" s="108">
        <v>1601.78</v>
      </c>
      <c r="EU16" s="108">
        <v>0</v>
      </c>
      <c r="EV16" s="108">
        <v>0</v>
      </c>
      <c r="EW16" s="108">
        <v>623.70000000000005</v>
      </c>
      <c r="EX16" s="108">
        <v>0</v>
      </c>
      <c r="EY16" s="108">
        <v>623.70000000000005</v>
      </c>
      <c r="EZ16" s="108">
        <v>0</v>
      </c>
      <c r="FD16" s="108">
        <f t="shared" si="17"/>
        <v>6254.33</v>
      </c>
      <c r="FE16" s="108">
        <f t="shared" si="18"/>
        <v>6302.93</v>
      </c>
      <c r="FM16" s="108">
        <f t="shared" si="19"/>
        <v>0</v>
      </c>
      <c r="FU16" s="108">
        <f t="shared" si="3"/>
        <v>0</v>
      </c>
      <c r="FV16" s="108">
        <v>0</v>
      </c>
      <c r="GB16" s="108">
        <f t="shared" si="20"/>
        <v>0</v>
      </c>
      <c r="GJ16" s="108">
        <f t="shared" si="21"/>
        <v>0</v>
      </c>
      <c r="GK16" s="108">
        <v>3405.15</v>
      </c>
      <c r="GL16" s="108">
        <v>0</v>
      </c>
      <c r="GM16" s="108">
        <v>0</v>
      </c>
      <c r="GN16" s="108">
        <v>0</v>
      </c>
      <c r="GO16" s="108">
        <v>0</v>
      </c>
      <c r="GP16" s="108">
        <v>1601.78</v>
      </c>
      <c r="GQ16" s="108">
        <v>0</v>
      </c>
      <c r="GR16" s="108">
        <v>0</v>
      </c>
      <c r="GS16" s="108">
        <v>623.70000000000005</v>
      </c>
      <c r="GT16" s="108">
        <v>0</v>
      </c>
      <c r="GU16" s="108">
        <v>623.70000000000005</v>
      </c>
      <c r="GV16" s="108">
        <v>0</v>
      </c>
      <c r="GX16" s="108">
        <v>0</v>
      </c>
      <c r="GY16" s="108">
        <f t="shared" si="22"/>
        <v>6254.33</v>
      </c>
      <c r="GZ16" s="108">
        <f t="shared" si="23"/>
        <v>6254.33</v>
      </c>
      <c r="HR16" s="108">
        <f t="shared" si="24"/>
        <v>0</v>
      </c>
      <c r="HS16" s="108">
        <v>3405.15</v>
      </c>
      <c r="HT16" s="108">
        <v>0</v>
      </c>
      <c r="HU16" s="108">
        <v>0</v>
      </c>
      <c r="HV16" s="108">
        <v>0</v>
      </c>
      <c r="HW16" s="108">
        <v>0</v>
      </c>
      <c r="HX16" s="108">
        <v>1601.76</v>
      </c>
      <c r="HY16" s="108">
        <v>0</v>
      </c>
      <c r="HZ16" s="108">
        <v>0</v>
      </c>
      <c r="IA16" s="108">
        <v>623.70000000000005</v>
      </c>
      <c r="IB16" s="108">
        <v>0</v>
      </c>
      <c r="IC16" s="108">
        <v>623.70000000000005</v>
      </c>
      <c r="ID16" s="108">
        <v>0</v>
      </c>
      <c r="IF16" s="108">
        <v>0</v>
      </c>
      <c r="II16" s="108">
        <f t="shared" si="25"/>
        <v>6254.3099999999995</v>
      </c>
      <c r="IJ16" s="108">
        <f t="shared" si="26"/>
        <v>6254.3099999999995</v>
      </c>
      <c r="IM16" s="108">
        <v>3405.150000000001</v>
      </c>
      <c r="IN16" s="108">
        <v>0</v>
      </c>
      <c r="IO16" s="108">
        <v>0</v>
      </c>
      <c r="IP16" s="108">
        <v>0</v>
      </c>
      <c r="IQ16" s="108">
        <v>0</v>
      </c>
      <c r="IR16" s="108">
        <v>1601.7600000000009</v>
      </c>
      <c r="IS16" s="108">
        <v>0</v>
      </c>
      <c r="IT16" s="108">
        <v>0</v>
      </c>
      <c r="IU16" s="108">
        <v>623.70000000000005</v>
      </c>
      <c r="IV16" s="108">
        <v>0</v>
      </c>
      <c r="IW16" s="108">
        <v>623.70000000000005</v>
      </c>
      <c r="IX16" s="108">
        <v>0</v>
      </c>
      <c r="IZ16" s="108">
        <v>0</v>
      </c>
      <c r="JC16" s="108">
        <f t="shared" si="4"/>
        <v>6254.3100000000013</v>
      </c>
      <c r="JD16" s="108">
        <f t="shared" si="27"/>
        <v>6254.3100000000013</v>
      </c>
    </row>
    <row r="17" spans="1:264" x14ac:dyDescent="0.25">
      <c r="A17" s="107">
        <v>536050</v>
      </c>
      <c r="B17" s="119"/>
      <c r="E17" s="108">
        <v>-936.96</v>
      </c>
      <c r="F17" s="108">
        <v>-122.88</v>
      </c>
      <c r="G17" s="108">
        <v>-135.9</v>
      </c>
      <c r="H17" s="108">
        <v>-271.8</v>
      </c>
      <c r="I17" s="108">
        <v>0</v>
      </c>
      <c r="J17" s="108">
        <v>-4.08</v>
      </c>
      <c r="K17" s="108">
        <v>783</v>
      </c>
      <c r="N17" s="108">
        <v>0</v>
      </c>
      <c r="O17" s="108">
        <v>0</v>
      </c>
      <c r="P17" s="108">
        <v>0</v>
      </c>
      <c r="Q17" s="108">
        <v>0</v>
      </c>
      <c r="R17" s="108">
        <v>0</v>
      </c>
      <c r="S17" s="108">
        <v>0</v>
      </c>
      <c r="T17" s="108">
        <v>0</v>
      </c>
      <c r="V17" s="108">
        <f t="shared" si="0"/>
        <v>0</v>
      </c>
      <c r="AC17" s="108">
        <v>10024.56</v>
      </c>
      <c r="AD17" s="108">
        <v>2148.12</v>
      </c>
      <c r="AE17" s="108">
        <v>2278.08</v>
      </c>
      <c r="AF17" s="108">
        <v>1048.8699999999999</v>
      </c>
      <c r="AG17" s="108">
        <v>0</v>
      </c>
      <c r="AH17" s="108">
        <v>795.6</v>
      </c>
      <c r="AI17" s="108">
        <v>908.86</v>
      </c>
      <c r="AL17" s="108">
        <f t="shared" si="5"/>
        <v>17204.09</v>
      </c>
      <c r="AM17" s="108">
        <f t="shared" si="1"/>
        <v>17204.09</v>
      </c>
      <c r="BD17" s="108">
        <f t="shared" si="6"/>
        <v>0</v>
      </c>
      <c r="BI17" s="108">
        <v>810.67</v>
      </c>
      <c r="BJ17" s="108">
        <v>939.96</v>
      </c>
      <c r="BR17" s="108">
        <f t="shared" si="7"/>
        <v>1750.63</v>
      </c>
      <c r="BS17" s="108">
        <v>10024.56</v>
      </c>
      <c r="BT17" s="108">
        <v>2148.12</v>
      </c>
      <c r="BU17" s="108">
        <v>2278.08</v>
      </c>
      <c r="BV17" s="108">
        <v>1048.8699999999999</v>
      </c>
      <c r="BW17" s="108">
        <v>0</v>
      </c>
      <c r="BX17" s="108">
        <v>795.6</v>
      </c>
      <c r="BY17" s="108">
        <v>908.86</v>
      </c>
      <c r="BZ17" s="108">
        <v>939.96</v>
      </c>
      <c r="CB17" s="108">
        <f t="shared" si="8"/>
        <v>18144.05</v>
      </c>
      <c r="CC17" s="108">
        <f t="shared" si="9"/>
        <v>19894.68</v>
      </c>
      <c r="CT17" s="108">
        <f t="shared" si="2"/>
        <v>0</v>
      </c>
      <c r="CU17" s="108">
        <v>10024.56</v>
      </c>
      <c r="CV17" s="108">
        <v>2148.12</v>
      </c>
      <c r="CW17" s="108">
        <v>2278.08</v>
      </c>
      <c r="CX17" s="108">
        <v>1048.8699999999999</v>
      </c>
      <c r="CY17" s="108">
        <v>0</v>
      </c>
      <c r="CZ17" s="108">
        <v>795.6</v>
      </c>
      <c r="DA17" s="108">
        <v>908.86</v>
      </c>
      <c r="DB17" s="108">
        <v>939.96</v>
      </c>
      <c r="DD17" s="108">
        <v>0</v>
      </c>
      <c r="DE17" s="108">
        <f t="shared" si="10"/>
        <v>18144.05</v>
      </c>
      <c r="DF17" s="108">
        <f t="shared" si="11"/>
        <v>18144.05</v>
      </c>
      <c r="DG17" s="108">
        <v>10024.56</v>
      </c>
      <c r="DH17" s="108">
        <v>2148.12</v>
      </c>
      <c r="DI17" s="108">
        <v>2278.08</v>
      </c>
      <c r="DJ17" s="108">
        <v>1048.8699999999999</v>
      </c>
      <c r="DK17" s="108">
        <v>0</v>
      </c>
      <c r="DL17" s="108">
        <v>795.6</v>
      </c>
      <c r="DM17" s="108">
        <v>908.86</v>
      </c>
      <c r="DN17" s="108">
        <v>939.96</v>
      </c>
      <c r="DO17" s="108">
        <f t="shared" si="12"/>
        <v>18144.05</v>
      </c>
      <c r="DS17" s="108">
        <f t="shared" si="13"/>
        <v>0</v>
      </c>
      <c r="DT17" s="108">
        <v>10024.560000000018</v>
      </c>
      <c r="DU17" s="108">
        <v>2148.12</v>
      </c>
      <c r="DV17" s="108">
        <v>2278.0800000000017</v>
      </c>
      <c r="DW17" s="108">
        <v>1048.8500000000004</v>
      </c>
      <c r="DX17" s="108">
        <v>0</v>
      </c>
      <c r="DY17" s="108">
        <v>795.60000000000025</v>
      </c>
      <c r="DZ17" s="108">
        <v>908.83999999999935</v>
      </c>
      <c r="EA17" s="108">
        <v>939.96</v>
      </c>
      <c r="EC17" s="108">
        <v>80</v>
      </c>
      <c r="ED17" s="108">
        <v>0</v>
      </c>
      <c r="EE17" s="108">
        <f t="shared" si="14"/>
        <v>18224.01000000002</v>
      </c>
      <c r="EF17" s="108">
        <f t="shared" si="15"/>
        <v>18224.01000000002</v>
      </c>
      <c r="EG17" s="108">
        <v>3742.2</v>
      </c>
      <c r="EH17" s="108">
        <v>1036.8</v>
      </c>
      <c r="EI17" s="108">
        <v>901.74</v>
      </c>
      <c r="EJ17" s="108">
        <v>3393.39</v>
      </c>
      <c r="EK17" s="108">
        <v>0</v>
      </c>
      <c r="EL17" s="108">
        <v>42</v>
      </c>
      <c r="EM17" s="108">
        <v>1613.52</v>
      </c>
      <c r="EN17" s="108">
        <f t="shared" si="16"/>
        <v>10729.65</v>
      </c>
      <c r="EO17" s="108">
        <v>0</v>
      </c>
      <c r="EP17" s="108">
        <v>0</v>
      </c>
      <c r="EQ17" s="108">
        <v>0</v>
      </c>
      <c r="ER17" s="108">
        <v>3488.31</v>
      </c>
      <c r="ES17" s="108">
        <v>252</v>
      </c>
      <c r="ET17" s="108">
        <v>4989.2299999999996</v>
      </c>
      <c r="EU17" s="108">
        <v>0</v>
      </c>
      <c r="EV17" s="108">
        <v>0</v>
      </c>
      <c r="EW17" s="108">
        <v>8278.2000000000007</v>
      </c>
      <c r="EX17" s="108">
        <v>546</v>
      </c>
      <c r="EY17" s="108">
        <v>2381.4</v>
      </c>
      <c r="EZ17" s="108">
        <v>259.56</v>
      </c>
      <c r="FC17" s="108">
        <v>2390.8200000000002</v>
      </c>
      <c r="FD17" s="108">
        <f t="shared" si="17"/>
        <v>22585.52</v>
      </c>
      <c r="FE17" s="108">
        <f t="shared" si="18"/>
        <v>33315.17</v>
      </c>
      <c r="FM17" s="108">
        <f t="shared" si="19"/>
        <v>0</v>
      </c>
      <c r="FU17" s="108">
        <f t="shared" si="3"/>
        <v>0</v>
      </c>
      <c r="FV17" s="108">
        <v>794.86</v>
      </c>
      <c r="GB17" s="108">
        <f t="shared" si="20"/>
        <v>794.86</v>
      </c>
      <c r="GJ17" s="108">
        <f t="shared" si="21"/>
        <v>0</v>
      </c>
      <c r="GK17" s="108">
        <v>0</v>
      </c>
      <c r="GL17" s="108">
        <v>0</v>
      </c>
      <c r="GM17" s="108">
        <v>0</v>
      </c>
      <c r="GN17" s="108">
        <v>3488.31</v>
      </c>
      <c r="GO17" s="108">
        <v>252</v>
      </c>
      <c r="GP17" s="108">
        <v>4989.2299999999996</v>
      </c>
      <c r="GQ17" s="108">
        <v>0</v>
      </c>
      <c r="GR17" s="108">
        <v>0</v>
      </c>
      <c r="GS17" s="108">
        <v>8278.2000000000007</v>
      </c>
      <c r="GT17" s="108">
        <v>546</v>
      </c>
      <c r="GU17" s="108">
        <v>2381.4</v>
      </c>
      <c r="GV17" s="108">
        <v>259.56</v>
      </c>
      <c r="GX17" s="108">
        <v>794.86</v>
      </c>
      <c r="GY17" s="108">
        <f t="shared" si="22"/>
        <v>20989.56</v>
      </c>
      <c r="GZ17" s="108">
        <f t="shared" si="23"/>
        <v>21784.420000000002</v>
      </c>
      <c r="HR17" s="108">
        <f t="shared" si="24"/>
        <v>0</v>
      </c>
      <c r="HS17" s="108">
        <v>0</v>
      </c>
      <c r="HT17" s="108">
        <v>0</v>
      </c>
      <c r="HU17" s="108">
        <v>0</v>
      </c>
      <c r="HV17" s="108">
        <v>3488.31</v>
      </c>
      <c r="HW17" s="108">
        <v>252</v>
      </c>
      <c r="HX17" s="108">
        <v>4989.24</v>
      </c>
      <c r="HY17" s="108">
        <v>0</v>
      </c>
      <c r="HZ17" s="108">
        <v>0</v>
      </c>
      <c r="IA17" s="108">
        <v>8278.2000000000007</v>
      </c>
      <c r="IB17" s="108">
        <v>546</v>
      </c>
      <c r="IC17" s="108">
        <v>2381.4</v>
      </c>
      <c r="ID17" s="108">
        <v>259.56</v>
      </c>
      <c r="IF17" s="108">
        <v>794.86</v>
      </c>
      <c r="II17" s="108">
        <f t="shared" si="25"/>
        <v>20989.570000000003</v>
      </c>
      <c r="IJ17" s="108">
        <f t="shared" si="26"/>
        <v>20989.570000000003</v>
      </c>
      <c r="IM17" s="108">
        <v>0</v>
      </c>
      <c r="IN17" s="108">
        <v>0</v>
      </c>
      <c r="IO17" s="108">
        <v>0</v>
      </c>
      <c r="IP17" s="108">
        <v>3488.3100000000009</v>
      </c>
      <c r="IQ17" s="108">
        <v>252</v>
      </c>
      <c r="IR17" s="108">
        <v>4989.2400000000016</v>
      </c>
      <c r="IS17" s="108">
        <v>0</v>
      </c>
      <c r="IT17" s="108">
        <v>0</v>
      </c>
      <c r="IU17" s="108">
        <v>8278.2000000000007</v>
      </c>
      <c r="IV17" s="108">
        <v>546</v>
      </c>
      <c r="IW17" s="108">
        <v>2381.400000000001</v>
      </c>
      <c r="IX17" s="108">
        <v>259.56000000000012</v>
      </c>
      <c r="IZ17" s="108">
        <v>794.86</v>
      </c>
      <c r="JC17" s="108">
        <f t="shared" si="4"/>
        <v>20989.570000000007</v>
      </c>
      <c r="JD17" s="108">
        <f t="shared" si="27"/>
        <v>20989.570000000007</v>
      </c>
    </row>
    <row r="18" spans="1:264" x14ac:dyDescent="0.25">
      <c r="A18" s="107">
        <v>513887</v>
      </c>
      <c r="B18" s="119"/>
      <c r="N18" s="108">
        <v>-15.36</v>
      </c>
      <c r="O18" s="108">
        <v>0</v>
      </c>
      <c r="P18" s="108">
        <v>0</v>
      </c>
      <c r="Q18" s="108">
        <v>317.10000000000002</v>
      </c>
      <c r="R18" s="108">
        <v>0</v>
      </c>
      <c r="S18" s="108">
        <v>-20.399999999999999</v>
      </c>
      <c r="T18" s="108">
        <v>0</v>
      </c>
      <c r="V18" s="108">
        <f t="shared" si="0"/>
        <v>281.34000000000003</v>
      </c>
      <c r="AC18" s="108">
        <v>2906.28</v>
      </c>
      <c r="AD18" s="108">
        <v>926.64</v>
      </c>
      <c r="AE18" s="108">
        <v>308.49</v>
      </c>
      <c r="AF18" s="108">
        <v>123.4</v>
      </c>
      <c r="AG18" s="108">
        <v>0</v>
      </c>
      <c r="AH18" s="108">
        <v>195</v>
      </c>
      <c r="AI18" s="108">
        <v>622.44000000000005</v>
      </c>
      <c r="AL18" s="108">
        <f t="shared" si="5"/>
        <v>5082.25</v>
      </c>
      <c r="AM18" s="108">
        <f t="shared" si="1"/>
        <v>5363.59</v>
      </c>
      <c r="BD18" s="108">
        <f t="shared" si="6"/>
        <v>0</v>
      </c>
      <c r="BI18" s="108">
        <v>238.61</v>
      </c>
      <c r="BJ18" s="108">
        <v>242.89</v>
      </c>
      <c r="BR18" s="108">
        <f t="shared" si="7"/>
        <v>481.5</v>
      </c>
      <c r="BS18" s="108">
        <v>2906.28</v>
      </c>
      <c r="BT18" s="108">
        <v>926.64</v>
      </c>
      <c r="BU18" s="108">
        <v>308.49</v>
      </c>
      <c r="BV18" s="108">
        <v>123.4</v>
      </c>
      <c r="BW18" s="108">
        <v>0</v>
      </c>
      <c r="BX18" s="108">
        <v>195</v>
      </c>
      <c r="BY18" s="108">
        <v>622.44000000000005</v>
      </c>
      <c r="BZ18" s="108">
        <v>242.89</v>
      </c>
      <c r="CB18" s="108">
        <f t="shared" si="8"/>
        <v>5325.14</v>
      </c>
      <c r="CC18" s="108">
        <f t="shared" si="9"/>
        <v>5806.64</v>
      </c>
      <c r="CT18" s="108">
        <f t="shared" si="2"/>
        <v>0</v>
      </c>
      <c r="CU18" s="108">
        <v>2906.28</v>
      </c>
      <c r="CV18" s="108">
        <v>926.64</v>
      </c>
      <c r="CW18" s="108">
        <v>308.49</v>
      </c>
      <c r="CX18" s="108">
        <v>123.4</v>
      </c>
      <c r="CY18" s="108">
        <v>0</v>
      </c>
      <c r="CZ18" s="108">
        <v>195</v>
      </c>
      <c r="DA18" s="108">
        <v>622.44000000000005</v>
      </c>
      <c r="DB18" s="108">
        <v>242.89</v>
      </c>
      <c r="DD18" s="108">
        <v>0</v>
      </c>
      <c r="DE18" s="108">
        <f t="shared" si="10"/>
        <v>5325.14</v>
      </c>
      <c r="DF18" s="108">
        <f t="shared" si="11"/>
        <v>5325.14</v>
      </c>
      <c r="DG18" s="108">
        <v>2906.28</v>
      </c>
      <c r="DH18" s="108">
        <v>926.64</v>
      </c>
      <c r="DI18" s="108">
        <v>308.49</v>
      </c>
      <c r="DJ18" s="108">
        <v>123.4</v>
      </c>
      <c r="DK18" s="108">
        <v>0</v>
      </c>
      <c r="DL18" s="108">
        <v>195</v>
      </c>
      <c r="DM18" s="108">
        <v>622.44000000000005</v>
      </c>
      <c r="DN18" s="108">
        <v>242.89</v>
      </c>
      <c r="DO18" s="108">
        <f t="shared" si="12"/>
        <v>5325.14</v>
      </c>
      <c r="DS18" s="108">
        <f t="shared" si="13"/>
        <v>0</v>
      </c>
      <c r="DT18" s="108">
        <v>2906.2799999999993</v>
      </c>
      <c r="DU18" s="108">
        <v>926.64000000000021</v>
      </c>
      <c r="DV18" s="108">
        <v>308.49</v>
      </c>
      <c r="DW18" s="108">
        <v>123.38000000000005</v>
      </c>
      <c r="DX18" s="108">
        <v>0</v>
      </c>
      <c r="DY18" s="108">
        <v>195</v>
      </c>
      <c r="DZ18" s="108">
        <v>622.4399999999996</v>
      </c>
      <c r="EA18" s="108">
        <v>242.89</v>
      </c>
      <c r="EC18" s="108">
        <v>160</v>
      </c>
      <c r="ED18" s="108">
        <v>288.05</v>
      </c>
      <c r="EE18" s="108">
        <f t="shared" si="14"/>
        <v>5773.17</v>
      </c>
      <c r="EF18" s="108">
        <f t="shared" si="15"/>
        <v>5773.17</v>
      </c>
      <c r="EG18" s="108">
        <v>-340.2</v>
      </c>
      <c r="EH18" s="108">
        <v>-405</v>
      </c>
      <c r="EI18" s="108">
        <v>213.57</v>
      </c>
      <c r="EJ18" s="108">
        <v>759.36</v>
      </c>
      <c r="EK18" s="108">
        <v>0</v>
      </c>
      <c r="EL18" s="108">
        <v>-12</v>
      </c>
      <c r="EM18" s="108">
        <v>480.24</v>
      </c>
      <c r="EN18" s="108">
        <f t="shared" si="16"/>
        <v>695.96999999999991</v>
      </c>
      <c r="EO18" s="108">
        <v>0</v>
      </c>
      <c r="EP18" s="108">
        <v>0</v>
      </c>
      <c r="EQ18" s="108">
        <v>0</v>
      </c>
      <c r="ER18" s="108">
        <v>0</v>
      </c>
      <c r="ES18" s="108">
        <v>0</v>
      </c>
      <c r="ET18" s="108">
        <v>830.55</v>
      </c>
      <c r="EU18" s="108">
        <v>0</v>
      </c>
      <c r="EV18" s="108">
        <v>0</v>
      </c>
      <c r="EW18" s="108">
        <v>2211.3000000000002</v>
      </c>
      <c r="EX18" s="108">
        <v>157.5</v>
      </c>
      <c r="EY18" s="108">
        <v>56.7</v>
      </c>
      <c r="EZ18" s="108">
        <v>78.75</v>
      </c>
      <c r="FC18" s="108">
        <v>0</v>
      </c>
      <c r="FD18" s="108">
        <f t="shared" si="17"/>
        <v>3334.8</v>
      </c>
      <c r="FE18" s="108">
        <f t="shared" si="18"/>
        <v>4030.77</v>
      </c>
      <c r="FM18" s="108">
        <f t="shared" si="19"/>
        <v>0</v>
      </c>
      <c r="FU18" s="108">
        <f t="shared" si="3"/>
        <v>0</v>
      </c>
      <c r="FV18" s="108">
        <v>186.81</v>
      </c>
      <c r="GB18" s="108">
        <f t="shared" si="20"/>
        <v>186.81</v>
      </c>
      <c r="GJ18" s="108">
        <f t="shared" si="21"/>
        <v>0</v>
      </c>
      <c r="GK18" s="108">
        <v>0</v>
      </c>
      <c r="GL18" s="108">
        <v>0</v>
      </c>
      <c r="GM18" s="108">
        <v>0</v>
      </c>
      <c r="GN18" s="108">
        <v>0</v>
      </c>
      <c r="GO18" s="108">
        <v>0</v>
      </c>
      <c r="GP18" s="108">
        <v>830.55</v>
      </c>
      <c r="GQ18" s="108">
        <v>0</v>
      </c>
      <c r="GR18" s="108">
        <v>0</v>
      </c>
      <c r="GS18" s="108">
        <v>2211.3000000000002</v>
      </c>
      <c r="GT18" s="108">
        <v>157.5</v>
      </c>
      <c r="GU18" s="108">
        <v>56.7</v>
      </c>
      <c r="GV18" s="108">
        <v>78.75</v>
      </c>
      <c r="GX18" s="108">
        <v>186.81</v>
      </c>
      <c r="GY18" s="108">
        <f t="shared" si="22"/>
        <v>3521.61</v>
      </c>
      <c r="GZ18" s="108">
        <f t="shared" si="23"/>
        <v>3708.42</v>
      </c>
      <c r="HR18" s="108">
        <f t="shared" si="24"/>
        <v>0</v>
      </c>
      <c r="HS18" s="108">
        <v>0</v>
      </c>
      <c r="HT18" s="108">
        <v>0</v>
      </c>
      <c r="HU18" s="108">
        <v>0</v>
      </c>
      <c r="HV18" s="108">
        <v>0</v>
      </c>
      <c r="HW18" s="108">
        <v>0</v>
      </c>
      <c r="HX18" s="108">
        <v>830.55</v>
      </c>
      <c r="HY18" s="108">
        <v>0</v>
      </c>
      <c r="HZ18" s="108">
        <v>0</v>
      </c>
      <c r="IA18" s="108">
        <v>2211.3000000000002</v>
      </c>
      <c r="IB18" s="108">
        <v>157.5</v>
      </c>
      <c r="IC18" s="108">
        <v>56.7</v>
      </c>
      <c r="ID18" s="108">
        <v>78.75</v>
      </c>
      <c r="IF18" s="108">
        <v>186.81</v>
      </c>
      <c r="II18" s="108">
        <f t="shared" si="25"/>
        <v>3521.61</v>
      </c>
      <c r="IJ18" s="108">
        <f t="shared" si="26"/>
        <v>3521.61</v>
      </c>
      <c r="IM18" s="108">
        <v>0</v>
      </c>
      <c r="IN18" s="108">
        <v>0</v>
      </c>
      <c r="IO18" s="108">
        <v>0</v>
      </c>
      <c r="IP18" s="108">
        <v>0</v>
      </c>
      <c r="IQ18" s="108">
        <v>0</v>
      </c>
      <c r="IR18" s="108">
        <v>830.54999999999973</v>
      </c>
      <c r="IS18" s="108">
        <v>0</v>
      </c>
      <c r="IT18" s="108">
        <v>0</v>
      </c>
      <c r="IU18" s="108">
        <v>2211.3000000000002</v>
      </c>
      <c r="IV18" s="108">
        <v>157.5</v>
      </c>
      <c r="IW18" s="108">
        <v>56.700000000000017</v>
      </c>
      <c r="IX18" s="108">
        <v>78.75</v>
      </c>
      <c r="IZ18" s="108">
        <v>186.81</v>
      </c>
      <c r="JC18" s="108">
        <f t="shared" si="4"/>
        <v>3521.6099999999997</v>
      </c>
      <c r="JD18" s="108">
        <f t="shared" si="27"/>
        <v>3521.6099999999997</v>
      </c>
    </row>
    <row r="19" spans="1:264" x14ac:dyDescent="0.25">
      <c r="A19" s="107">
        <v>630121</v>
      </c>
      <c r="N19" s="108">
        <v>0</v>
      </c>
      <c r="O19" s="108">
        <v>0</v>
      </c>
      <c r="P19" s="108">
        <v>0</v>
      </c>
      <c r="Q19" s="108">
        <v>0</v>
      </c>
      <c r="R19" s="108">
        <v>0</v>
      </c>
      <c r="S19" s="108">
        <v>0</v>
      </c>
      <c r="T19" s="108">
        <v>0</v>
      </c>
      <c r="V19" s="108">
        <f t="shared" si="0"/>
        <v>0</v>
      </c>
      <c r="AC19" s="108">
        <v>0</v>
      </c>
      <c r="AD19" s="108">
        <v>0</v>
      </c>
      <c r="AE19" s="108">
        <v>0</v>
      </c>
      <c r="AF19" s="108">
        <v>925.47</v>
      </c>
      <c r="AG19" s="108">
        <v>0</v>
      </c>
      <c r="AH19" s="108">
        <v>0</v>
      </c>
      <c r="AI19" s="108">
        <v>0</v>
      </c>
      <c r="AL19" s="108">
        <f t="shared" si="5"/>
        <v>925.47</v>
      </c>
      <c r="AM19" s="108">
        <f t="shared" si="1"/>
        <v>925.47</v>
      </c>
      <c r="BD19" s="108">
        <f t="shared" si="6"/>
        <v>0</v>
      </c>
      <c r="BI19" s="108">
        <v>0</v>
      </c>
      <c r="BJ19" s="108">
        <v>0</v>
      </c>
      <c r="BR19" s="108">
        <f t="shared" si="7"/>
        <v>0</v>
      </c>
      <c r="BS19" s="108">
        <v>0</v>
      </c>
      <c r="BT19" s="108">
        <v>0</v>
      </c>
      <c r="BU19" s="108">
        <v>0</v>
      </c>
      <c r="BV19" s="108">
        <v>925.47</v>
      </c>
      <c r="BW19" s="108">
        <v>0</v>
      </c>
      <c r="BX19" s="108">
        <v>0</v>
      </c>
      <c r="BY19" s="108">
        <v>0</v>
      </c>
      <c r="BZ19" s="108">
        <v>0</v>
      </c>
      <c r="CB19" s="108">
        <f t="shared" si="8"/>
        <v>925.47</v>
      </c>
      <c r="CC19" s="108">
        <f t="shared" si="9"/>
        <v>925.47</v>
      </c>
      <c r="CT19" s="108">
        <f t="shared" si="2"/>
        <v>0</v>
      </c>
      <c r="CU19" s="108">
        <v>0</v>
      </c>
      <c r="CV19" s="108">
        <v>0</v>
      </c>
      <c r="CW19" s="108">
        <v>0</v>
      </c>
      <c r="CX19" s="108">
        <v>925.47</v>
      </c>
      <c r="CY19" s="108">
        <v>0</v>
      </c>
      <c r="CZ19" s="108">
        <v>0</v>
      </c>
      <c r="DA19" s="108">
        <v>0</v>
      </c>
      <c r="DB19" s="108">
        <v>0</v>
      </c>
      <c r="DD19" s="108">
        <v>150</v>
      </c>
      <c r="DE19" s="108">
        <f t="shared" si="10"/>
        <v>1075.47</v>
      </c>
      <c r="DF19" s="108">
        <f t="shared" si="11"/>
        <v>1075.47</v>
      </c>
      <c r="DG19" s="108">
        <v>0</v>
      </c>
      <c r="DH19" s="108">
        <v>0</v>
      </c>
      <c r="DI19" s="108">
        <v>0</v>
      </c>
      <c r="DJ19" s="108">
        <v>925.47</v>
      </c>
      <c r="DK19" s="108">
        <v>0</v>
      </c>
      <c r="DL19" s="108">
        <v>0</v>
      </c>
      <c r="DM19" s="108">
        <v>0</v>
      </c>
      <c r="DN19" s="108">
        <v>0</v>
      </c>
      <c r="DO19" s="108">
        <f t="shared" si="12"/>
        <v>925.47</v>
      </c>
      <c r="DS19" s="108">
        <f t="shared" si="13"/>
        <v>0</v>
      </c>
      <c r="DT19" s="108">
        <v>0</v>
      </c>
      <c r="DU19" s="108">
        <v>0</v>
      </c>
      <c r="DV19" s="108">
        <v>0</v>
      </c>
      <c r="DW19" s="108">
        <v>925.4699999999998</v>
      </c>
      <c r="DX19" s="108">
        <v>0</v>
      </c>
      <c r="DY19" s="108">
        <v>0</v>
      </c>
      <c r="DZ19" s="108">
        <v>0</v>
      </c>
      <c r="EA19" s="108">
        <v>0</v>
      </c>
      <c r="ED19" s="108">
        <v>432.08</v>
      </c>
      <c r="EE19" s="108">
        <f t="shared" si="14"/>
        <v>1357.5499999999997</v>
      </c>
      <c r="EF19" s="108">
        <f t="shared" si="15"/>
        <v>1357.5499999999997</v>
      </c>
      <c r="EG19" s="108">
        <v>0</v>
      </c>
      <c r="EH19" s="108">
        <v>0</v>
      </c>
      <c r="EI19" s="108">
        <v>0</v>
      </c>
      <c r="EJ19" s="108">
        <v>0</v>
      </c>
      <c r="EK19" s="108">
        <v>0</v>
      </c>
      <c r="EL19" s="108">
        <v>0</v>
      </c>
      <c r="EM19" s="108">
        <v>0</v>
      </c>
      <c r="EN19" s="108">
        <f t="shared" si="16"/>
        <v>0</v>
      </c>
      <c r="EO19" s="108">
        <v>1135.05</v>
      </c>
      <c r="EP19" s="108">
        <v>0</v>
      </c>
      <c r="EQ19" s="108">
        <v>0</v>
      </c>
      <c r="ER19" s="108">
        <v>0</v>
      </c>
      <c r="ES19" s="108">
        <v>0</v>
      </c>
      <c r="ET19" s="108">
        <v>830.55</v>
      </c>
      <c r="EU19" s="108">
        <v>0</v>
      </c>
      <c r="EV19" s="108">
        <v>0</v>
      </c>
      <c r="EW19" s="108">
        <v>567</v>
      </c>
      <c r="EX19" s="108">
        <v>0</v>
      </c>
      <c r="EY19" s="108">
        <v>567</v>
      </c>
      <c r="EZ19" s="108">
        <v>0</v>
      </c>
      <c r="FC19" s="108">
        <v>0</v>
      </c>
      <c r="FD19" s="108">
        <f t="shared" si="17"/>
        <v>3099.6</v>
      </c>
      <c r="FE19" s="108">
        <f t="shared" si="18"/>
        <v>3099.6</v>
      </c>
      <c r="FM19" s="108">
        <f t="shared" si="19"/>
        <v>0</v>
      </c>
      <c r="FU19" s="108">
        <f t="shared" si="3"/>
        <v>0</v>
      </c>
      <c r="FV19" s="108">
        <v>0</v>
      </c>
      <c r="GB19" s="108">
        <f t="shared" si="20"/>
        <v>0</v>
      </c>
      <c r="GJ19" s="108">
        <f t="shared" si="21"/>
        <v>0</v>
      </c>
      <c r="GK19" s="108">
        <v>1135.05</v>
      </c>
      <c r="GL19" s="108">
        <v>0</v>
      </c>
      <c r="GM19" s="108">
        <v>0</v>
      </c>
      <c r="GN19" s="108">
        <v>0</v>
      </c>
      <c r="GO19" s="108">
        <v>0</v>
      </c>
      <c r="GP19" s="108">
        <v>830.55</v>
      </c>
      <c r="GQ19" s="108">
        <v>0</v>
      </c>
      <c r="GR19" s="108">
        <v>0</v>
      </c>
      <c r="GS19" s="108">
        <v>567</v>
      </c>
      <c r="GT19" s="108">
        <v>0</v>
      </c>
      <c r="GU19" s="108">
        <v>567</v>
      </c>
      <c r="GV19" s="108">
        <v>0</v>
      </c>
      <c r="GX19" s="108">
        <v>0</v>
      </c>
      <c r="GY19" s="108">
        <f t="shared" si="22"/>
        <v>3099.6</v>
      </c>
      <c r="GZ19" s="108">
        <f t="shared" si="23"/>
        <v>3099.6</v>
      </c>
      <c r="HR19" s="108">
        <f t="shared" si="24"/>
        <v>0</v>
      </c>
      <c r="HS19" s="108">
        <v>1135.05</v>
      </c>
      <c r="HT19" s="108">
        <v>0</v>
      </c>
      <c r="HU19" s="108">
        <v>0</v>
      </c>
      <c r="HV19" s="108">
        <v>0</v>
      </c>
      <c r="HW19" s="108">
        <v>0</v>
      </c>
      <c r="HX19" s="108">
        <v>830.55</v>
      </c>
      <c r="HY19" s="108">
        <v>0</v>
      </c>
      <c r="HZ19" s="108">
        <v>0</v>
      </c>
      <c r="IA19" s="108">
        <v>567</v>
      </c>
      <c r="IB19" s="108">
        <v>0</v>
      </c>
      <c r="IC19" s="108">
        <v>567</v>
      </c>
      <c r="ID19" s="108">
        <v>0</v>
      </c>
      <c r="IF19" s="108">
        <v>0</v>
      </c>
      <c r="II19" s="108">
        <f t="shared" si="25"/>
        <v>3099.6</v>
      </c>
      <c r="IJ19" s="108">
        <f t="shared" si="26"/>
        <v>3099.6</v>
      </c>
      <c r="IM19" s="108">
        <v>1135.0499999999995</v>
      </c>
      <c r="IN19" s="108">
        <v>0</v>
      </c>
      <c r="IO19" s="108">
        <v>0</v>
      </c>
      <c r="IP19" s="108">
        <v>0</v>
      </c>
      <c r="IQ19" s="108">
        <v>0</v>
      </c>
      <c r="IR19" s="108">
        <v>830.54999999999973</v>
      </c>
      <c r="IS19" s="108">
        <v>0</v>
      </c>
      <c r="IT19" s="108">
        <v>0</v>
      </c>
      <c r="IU19" s="108">
        <v>567</v>
      </c>
      <c r="IV19" s="108">
        <v>0</v>
      </c>
      <c r="IW19" s="108">
        <v>567</v>
      </c>
      <c r="IX19" s="108">
        <v>0</v>
      </c>
      <c r="IZ19" s="108">
        <v>0</v>
      </c>
      <c r="JC19" s="108">
        <f t="shared" si="4"/>
        <v>3099.5999999999995</v>
      </c>
      <c r="JD19" s="108">
        <f t="shared" si="27"/>
        <v>3099.5999999999995</v>
      </c>
    </row>
    <row r="20" spans="1:264" x14ac:dyDescent="0.25">
      <c r="A20" s="107">
        <v>536076</v>
      </c>
      <c r="B20" s="119"/>
      <c r="N20" s="108">
        <v>-491.52</v>
      </c>
      <c r="O20" s="108">
        <v>-245.76</v>
      </c>
      <c r="P20" s="108">
        <v>0</v>
      </c>
      <c r="Q20" s="108">
        <v>-15.1</v>
      </c>
      <c r="R20" s="108">
        <v>1045.3499999999999</v>
      </c>
      <c r="S20" s="108">
        <v>0</v>
      </c>
      <c r="T20" s="108">
        <v>0</v>
      </c>
      <c r="V20" s="108">
        <f t="shared" si="0"/>
        <v>292.96999999999991</v>
      </c>
      <c r="AC20" s="108">
        <v>12489.66</v>
      </c>
      <c r="AD20" s="108">
        <v>8112.42</v>
      </c>
      <c r="AE20" s="108">
        <v>0</v>
      </c>
      <c r="AF20" s="108">
        <v>10831.95</v>
      </c>
      <c r="AG20" s="108">
        <v>8420.99</v>
      </c>
      <c r="AH20" s="108">
        <v>0</v>
      </c>
      <c r="AI20" s="108">
        <v>1824.34</v>
      </c>
      <c r="AL20" s="108">
        <f t="shared" si="5"/>
        <v>41679.360000000001</v>
      </c>
      <c r="AM20" s="108">
        <f t="shared" si="1"/>
        <v>41972.33</v>
      </c>
      <c r="BD20" s="108">
        <f t="shared" si="6"/>
        <v>0</v>
      </c>
      <c r="BI20" s="108">
        <v>1020.78</v>
      </c>
      <c r="BJ20" s="108">
        <v>0</v>
      </c>
      <c r="BR20" s="108">
        <f t="shared" si="7"/>
        <v>1020.78</v>
      </c>
      <c r="BS20" s="108">
        <v>12489.66</v>
      </c>
      <c r="BT20" s="108">
        <v>8112.42</v>
      </c>
      <c r="BU20" s="108">
        <v>0</v>
      </c>
      <c r="BV20" s="108">
        <v>10831.95</v>
      </c>
      <c r="BW20" s="108">
        <v>8420.99</v>
      </c>
      <c r="BX20" s="108">
        <v>0</v>
      </c>
      <c r="BY20" s="108">
        <v>1824.34</v>
      </c>
      <c r="BZ20" s="108">
        <v>0</v>
      </c>
      <c r="CB20" s="108">
        <f t="shared" si="8"/>
        <v>41679.360000000001</v>
      </c>
      <c r="CC20" s="108">
        <f t="shared" si="9"/>
        <v>42700.14</v>
      </c>
      <c r="CT20" s="108">
        <f t="shared" si="2"/>
        <v>0</v>
      </c>
      <c r="CU20" s="108">
        <v>12489.66</v>
      </c>
      <c r="CV20" s="108">
        <v>8112.42</v>
      </c>
      <c r="CW20" s="108">
        <v>0</v>
      </c>
      <c r="CX20" s="108">
        <v>10831.95</v>
      </c>
      <c r="CY20" s="108">
        <v>8420.99</v>
      </c>
      <c r="CZ20" s="108">
        <v>0</v>
      </c>
      <c r="DA20" s="108">
        <v>1824.34</v>
      </c>
      <c r="DB20" s="108">
        <v>0</v>
      </c>
      <c r="DD20" s="108">
        <v>0</v>
      </c>
      <c r="DE20" s="108">
        <f t="shared" si="10"/>
        <v>41679.360000000001</v>
      </c>
      <c r="DF20" s="108">
        <f t="shared" si="11"/>
        <v>41679.360000000001</v>
      </c>
      <c r="DG20" s="108">
        <v>12489.66</v>
      </c>
      <c r="DH20" s="108">
        <v>8112.42</v>
      </c>
      <c r="DI20" s="108">
        <v>0</v>
      </c>
      <c r="DJ20" s="108">
        <v>10831.95</v>
      </c>
      <c r="DK20" s="108">
        <v>8420.99</v>
      </c>
      <c r="DL20" s="108">
        <v>0</v>
      </c>
      <c r="DM20" s="108">
        <v>1824.34</v>
      </c>
      <c r="DN20" s="108">
        <v>0</v>
      </c>
      <c r="DO20" s="108">
        <f t="shared" si="12"/>
        <v>41679.360000000001</v>
      </c>
      <c r="DS20" s="108">
        <f t="shared" si="13"/>
        <v>0</v>
      </c>
      <c r="DT20" s="108">
        <v>12489.660000000025</v>
      </c>
      <c r="DU20" s="108">
        <v>8112.4200000000164</v>
      </c>
      <c r="DV20" s="108">
        <v>0</v>
      </c>
      <c r="DW20" s="108">
        <v>10831.970000000005</v>
      </c>
      <c r="DX20" s="108">
        <v>8420.9900000000252</v>
      </c>
      <c r="DY20" s="108">
        <v>0</v>
      </c>
      <c r="DZ20" s="108">
        <v>1824.32</v>
      </c>
      <c r="EA20" s="108">
        <v>0</v>
      </c>
      <c r="ED20" s="108">
        <v>6836.39</v>
      </c>
      <c r="EE20" s="108">
        <f t="shared" si="14"/>
        <v>48515.750000000073</v>
      </c>
      <c r="EF20" s="108">
        <f t="shared" si="15"/>
        <v>48515.750000000073</v>
      </c>
      <c r="EG20" s="108">
        <v>920.7</v>
      </c>
      <c r="EH20" s="108">
        <v>861.3</v>
      </c>
      <c r="EI20" s="108">
        <v>593.25</v>
      </c>
      <c r="EJ20" s="108">
        <v>-490.42</v>
      </c>
      <c r="EK20" s="108">
        <v>12107.2</v>
      </c>
      <c r="EL20" s="108">
        <v>0</v>
      </c>
      <c r="EM20" s="108">
        <v>-144</v>
      </c>
      <c r="EN20" s="108">
        <f t="shared" si="16"/>
        <v>13848.03</v>
      </c>
      <c r="EO20" s="108">
        <v>22052.400000000001</v>
      </c>
      <c r="EP20" s="108">
        <v>0</v>
      </c>
      <c r="EQ20" s="108">
        <v>0</v>
      </c>
      <c r="ER20" s="108">
        <v>652.58000000000004</v>
      </c>
      <c r="ES20" s="108">
        <v>45</v>
      </c>
      <c r="ET20" s="108">
        <v>14267.66</v>
      </c>
      <c r="EU20" s="108">
        <v>0</v>
      </c>
      <c r="EV20" s="108">
        <v>0</v>
      </c>
      <c r="EW20" s="108">
        <v>6199.2</v>
      </c>
      <c r="EX20" s="108">
        <v>0</v>
      </c>
      <c r="EY20" s="108">
        <v>4968</v>
      </c>
      <c r="EZ20" s="108">
        <v>0</v>
      </c>
      <c r="FD20" s="108">
        <f t="shared" si="17"/>
        <v>48184.84</v>
      </c>
      <c r="FE20" s="108">
        <f t="shared" si="18"/>
        <v>62032.869999999995</v>
      </c>
      <c r="FM20" s="108">
        <f t="shared" si="19"/>
        <v>0</v>
      </c>
      <c r="FU20" s="108">
        <f t="shared" si="3"/>
        <v>0</v>
      </c>
      <c r="FV20" s="108">
        <v>0</v>
      </c>
      <c r="GB20" s="108">
        <f t="shared" si="20"/>
        <v>0</v>
      </c>
      <c r="GJ20" s="108">
        <f t="shared" si="21"/>
        <v>0</v>
      </c>
      <c r="GK20" s="108">
        <v>22052.400000000001</v>
      </c>
      <c r="GL20" s="108">
        <v>0</v>
      </c>
      <c r="GM20" s="108">
        <v>0</v>
      </c>
      <c r="GN20" s="108">
        <v>652.58000000000004</v>
      </c>
      <c r="GO20" s="108">
        <v>45</v>
      </c>
      <c r="GP20" s="108">
        <v>14267.66</v>
      </c>
      <c r="GQ20" s="108">
        <v>0</v>
      </c>
      <c r="GR20" s="108">
        <v>0</v>
      </c>
      <c r="GS20" s="108">
        <v>6199.2</v>
      </c>
      <c r="GT20" s="108">
        <v>0</v>
      </c>
      <c r="GU20" s="108">
        <v>4968</v>
      </c>
      <c r="GV20" s="108">
        <v>0</v>
      </c>
      <c r="GX20" s="108">
        <v>0</v>
      </c>
      <c r="GY20" s="108">
        <f t="shared" si="22"/>
        <v>48184.84</v>
      </c>
      <c r="GZ20" s="108">
        <f t="shared" si="23"/>
        <v>48184.84</v>
      </c>
      <c r="HR20" s="108">
        <f t="shared" si="24"/>
        <v>0</v>
      </c>
      <c r="HS20" s="108">
        <v>22052.400000000001</v>
      </c>
      <c r="HT20" s="108">
        <v>0</v>
      </c>
      <c r="HU20" s="108">
        <v>0</v>
      </c>
      <c r="HV20" s="108">
        <v>652.58000000000004</v>
      </c>
      <c r="HW20" s="108">
        <v>45</v>
      </c>
      <c r="HX20" s="108">
        <v>14267.67</v>
      </c>
      <c r="HY20" s="108">
        <v>0</v>
      </c>
      <c r="HZ20" s="108">
        <v>0</v>
      </c>
      <c r="IA20" s="108">
        <v>6199.2</v>
      </c>
      <c r="IB20" s="108">
        <v>0</v>
      </c>
      <c r="IC20" s="108">
        <v>4968</v>
      </c>
      <c r="ID20" s="108">
        <v>0</v>
      </c>
      <c r="IF20" s="108">
        <v>0</v>
      </c>
      <c r="IH20" s="108">
        <v>40</v>
      </c>
      <c r="II20" s="108">
        <f t="shared" si="25"/>
        <v>48224.85</v>
      </c>
      <c r="IJ20" s="108">
        <f t="shared" si="26"/>
        <v>48224.85</v>
      </c>
      <c r="IM20" s="108">
        <v>22052.400000000009</v>
      </c>
      <c r="IN20" s="108">
        <v>0</v>
      </c>
      <c r="IO20" s="108">
        <v>0</v>
      </c>
      <c r="IP20" s="108">
        <v>652.56000000000029</v>
      </c>
      <c r="IQ20" s="108">
        <v>45</v>
      </c>
      <c r="IR20" s="108">
        <v>14267.670000000006</v>
      </c>
      <c r="IS20" s="108">
        <v>0</v>
      </c>
      <c r="IT20" s="108">
        <v>0</v>
      </c>
      <c r="IU20" s="108">
        <v>6199.199999999998</v>
      </c>
      <c r="IV20" s="108">
        <v>0</v>
      </c>
      <c r="IW20" s="108">
        <v>4968</v>
      </c>
      <c r="IX20" s="108">
        <v>0</v>
      </c>
      <c r="IZ20" s="108">
        <v>0</v>
      </c>
      <c r="JC20" s="108">
        <f t="shared" si="4"/>
        <v>48184.830000000016</v>
      </c>
      <c r="JD20" s="108">
        <f t="shared" si="27"/>
        <v>48184.830000000016</v>
      </c>
    </row>
    <row r="21" spans="1:264" x14ac:dyDescent="0.25">
      <c r="A21" s="107">
        <v>730130</v>
      </c>
      <c r="S21" s="108">
        <v>0</v>
      </c>
      <c r="T21" s="108">
        <v>0</v>
      </c>
      <c r="V21" s="108">
        <f t="shared" si="0"/>
        <v>0</v>
      </c>
      <c r="AC21" s="108">
        <v>1971.54</v>
      </c>
      <c r="AD21" s="108">
        <v>1330.83</v>
      </c>
      <c r="AE21" s="108">
        <v>356.74</v>
      </c>
      <c r="AF21" s="108">
        <v>2434.6999999999998</v>
      </c>
      <c r="AG21" s="108">
        <v>3902.41</v>
      </c>
      <c r="AH21" s="108">
        <v>39</v>
      </c>
      <c r="AI21" s="108">
        <v>0</v>
      </c>
      <c r="AL21" s="108">
        <f t="shared" si="5"/>
        <v>10035.219999999999</v>
      </c>
      <c r="AM21" s="108">
        <f t="shared" si="1"/>
        <v>10035.219999999999</v>
      </c>
      <c r="AW21" s="108">
        <v>286.72000000000003</v>
      </c>
      <c r="AX21" s="108">
        <v>0</v>
      </c>
      <c r="AY21" s="108">
        <v>0</v>
      </c>
      <c r="AZ21" s="108">
        <v>279.35000000000002</v>
      </c>
      <c r="BA21" s="108">
        <v>1086.75</v>
      </c>
      <c r="BD21" s="108">
        <f t="shared" si="6"/>
        <v>1652.8200000000002</v>
      </c>
      <c r="BI21" s="108">
        <v>95.73</v>
      </c>
      <c r="BJ21" s="108">
        <v>20.29</v>
      </c>
      <c r="BR21" s="108">
        <f t="shared" si="7"/>
        <v>116.02000000000001</v>
      </c>
      <c r="BS21" s="108">
        <v>1971.54</v>
      </c>
      <c r="BT21" s="108">
        <v>1330.83</v>
      </c>
      <c r="BU21" s="108">
        <v>356.74</v>
      </c>
      <c r="BV21" s="108">
        <v>2434.6999999999998</v>
      </c>
      <c r="BW21" s="108">
        <v>3902.41</v>
      </c>
      <c r="BX21" s="108">
        <v>39</v>
      </c>
      <c r="BY21" s="108">
        <v>0</v>
      </c>
      <c r="BZ21" s="108">
        <v>20.29</v>
      </c>
      <c r="CB21" s="108">
        <f t="shared" si="8"/>
        <v>10055.51</v>
      </c>
      <c r="CC21" s="108">
        <f t="shared" si="9"/>
        <v>11824.35</v>
      </c>
      <c r="CT21" s="108">
        <f t="shared" si="2"/>
        <v>0</v>
      </c>
      <c r="CU21" s="108">
        <v>1971.54</v>
      </c>
      <c r="CV21" s="108">
        <v>1330.83</v>
      </c>
      <c r="CW21" s="108">
        <v>356.74</v>
      </c>
      <c r="CX21" s="108">
        <v>2434.6999999999998</v>
      </c>
      <c r="CY21" s="108">
        <v>3902.41</v>
      </c>
      <c r="CZ21" s="108">
        <v>39</v>
      </c>
      <c r="DA21" s="108">
        <v>0</v>
      </c>
      <c r="DB21" s="108">
        <v>20.29</v>
      </c>
      <c r="DD21" s="108">
        <v>0</v>
      </c>
      <c r="DE21" s="108">
        <f t="shared" si="10"/>
        <v>10055.51</v>
      </c>
      <c r="DF21" s="108">
        <f t="shared" si="11"/>
        <v>10055.51</v>
      </c>
      <c r="DG21" s="108">
        <v>1971.54</v>
      </c>
      <c r="DH21" s="108">
        <v>1330.83</v>
      </c>
      <c r="DI21" s="108">
        <v>356.74</v>
      </c>
      <c r="DJ21" s="108">
        <v>2434.6999999999998</v>
      </c>
      <c r="DK21" s="108">
        <v>3902.41</v>
      </c>
      <c r="DL21" s="108">
        <v>39</v>
      </c>
      <c r="DM21" s="108">
        <v>0</v>
      </c>
      <c r="DN21" s="108">
        <v>20.29</v>
      </c>
      <c r="DO21" s="108">
        <f t="shared" si="12"/>
        <v>10055.51</v>
      </c>
      <c r="DS21" s="108">
        <f t="shared" si="13"/>
        <v>0</v>
      </c>
      <c r="DT21" s="108">
        <v>1971.5399999999991</v>
      </c>
      <c r="DU21" s="108">
        <v>1330.8300000000008</v>
      </c>
      <c r="DV21" s="108">
        <v>356.75</v>
      </c>
      <c r="DW21" s="108">
        <v>2434.6999999999998</v>
      </c>
      <c r="DX21" s="108">
        <v>3902.4300000000003</v>
      </c>
      <c r="DY21" s="108">
        <v>39</v>
      </c>
      <c r="DZ21" s="108">
        <v>0</v>
      </c>
      <c r="EA21" s="108">
        <v>20.29</v>
      </c>
      <c r="ED21" s="108">
        <v>2324.61</v>
      </c>
      <c r="EE21" s="108">
        <f t="shared" si="14"/>
        <v>12380.150000000001</v>
      </c>
      <c r="EF21" s="108">
        <f t="shared" si="15"/>
        <v>12380.150000000001</v>
      </c>
      <c r="EG21" s="108">
        <v>0</v>
      </c>
      <c r="EH21" s="108">
        <v>0</v>
      </c>
      <c r="EI21" s="108">
        <v>0</v>
      </c>
      <c r="EJ21" s="108">
        <v>0</v>
      </c>
      <c r="EK21" s="108">
        <v>2021.47</v>
      </c>
      <c r="EL21" s="108">
        <v>0</v>
      </c>
      <c r="EM21" s="108">
        <v>0</v>
      </c>
      <c r="EN21" s="108">
        <f t="shared" si="16"/>
        <v>2021.47</v>
      </c>
      <c r="EO21" s="108">
        <v>9977.6299999999992</v>
      </c>
      <c r="EP21" s="108">
        <v>0</v>
      </c>
      <c r="EQ21" s="108">
        <v>0</v>
      </c>
      <c r="ER21" s="108">
        <v>326.29000000000002</v>
      </c>
      <c r="ES21" s="108">
        <v>41.25</v>
      </c>
      <c r="ET21" s="108">
        <v>4859.71</v>
      </c>
      <c r="EU21" s="108">
        <v>0</v>
      </c>
      <c r="EV21" s="108">
        <v>0</v>
      </c>
      <c r="EW21" s="108">
        <v>1549.13</v>
      </c>
      <c r="EX21" s="108">
        <v>0</v>
      </c>
      <c r="EY21" s="108">
        <v>1308.1500000000001</v>
      </c>
      <c r="EZ21" s="108">
        <v>0</v>
      </c>
      <c r="FD21" s="108">
        <f t="shared" si="17"/>
        <v>18062.160000000003</v>
      </c>
      <c r="FE21" s="108">
        <f t="shared" si="18"/>
        <v>20083.630000000005</v>
      </c>
      <c r="FM21" s="108">
        <f t="shared" si="19"/>
        <v>0</v>
      </c>
      <c r="FU21" s="108">
        <f t="shared" si="3"/>
        <v>0</v>
      </c>
      <c r="FV21" s="108">
        <v>48.37</v>
      </c>
      <c r="GB21" s="108">
        <f t="shared" si="20"/>
        <v>48.37</v>
      </c>
      <c r="GJ21" s="108">
        <f t="shared" si="21"/>
        <v>0</v>
      </c>
      <c r="GK21" s="108">
        <v>9977.6299999999992</v>
      </c>
      <c r="GL21" s="108">
        <v>0</v>
      </c>
      <c r="GM21" s="108">
        <v>0</v>
      </c>
      <c r="GN21" s="108">
        <v>326.29000000000002</v>
      </c>
      <c r="GO21" s="108">
        <v>41.25</v>
      </c>
      <c r="GP21" s="108">
        <v>4859.71</v>
      </c>
      <c r="GQ21" s="108">
        <v>0</v>
      </c>
      <c r="GR21" s="108">
        <v>0</v>
      </c>
      <c r="GS21" s="108">
        <v>1549.13</v>
      </c>
      <c r="GT21" s="108">
        <v>0</v>
      </c>
      <c r="GU21" s="108">
        <v>1308.1500000000001</v>
      </c>
      <c r="GV21" s="108">
        <v>0</v>
      </c>
      <c r="GX21" s="108">
        <v>48.37</v>
      </c>
      <c r="GY21" s="108">
        <f t="shared" si="22"/>
        <v>18110.530000000002</v>
      </c>
      <c r="GZ21" s="108">
        <f t="shared" si="23"/>
        <v>18158.900000000001</v>
      </c>
      <c r="HR21" s="108">
        <f t="shared" si="24"/>
        <v>0</v>
      </c>
      <c r="HS21" s="108">
        <v>9977.6299999999992</v>
      </c>
      <c r="HT21" s="108">
        <v>0</v>
      </c>
      <c r="HU21" s="108">
        <v>0</v>
      </c>
      <c r="HV21" s="108">
        <v>326.29000000000002</v>
      </c>
      <c r="HW21" s="108">
        <v>41.25</v>
      </c>
      <c r="HX21" s="108">
        <v>4859.7</v>
      </c>
      <c r="HY21" s="108">
        <v>0</v>
      </c>
      <c r="HZ21" s="108">
        <v>0</v>
      </c>
      <c r="IA21" s="108">
        <v>1549.13</v>
      </c>
      <c r="IB21" s="108">
        <v>0</v>
      </c>
      <c r="IC21" s="108">
        <v>1308.1500000000001</v>
      </c>
      <c r="ID21" s="108">
        <v>0</v>
      </c>
      <c r="IF21" s="108">
        <v>48.37</v>
      </c>
      <c r="II21" s="108">
        <f t="shared" si="25"/>
        <v>18110.52</v>
      </c>
      <c r="IJ21" s="108">
        <f t="shared" si="26"/>
        <v>18110.52</v>
      </c>
      <c r="IM21" s="108">
        <v>9977.6400000000049</v>
      </c>
      <c r="IN21" s="108">
        <v>0</v>
      </c>
      <c r="IO21" s="108">
        <v>0</v>
      </c>
      <c r="IP21" s="108">
        <v>326.28000000000014</v>
      </c>
      <c r="IQ21" s="108">
        <v>41.25</v>
      </c>
      <c r="IR21" s="108">
        <v>4859.7000000000035</v>
      </c>
      <c r="IS21" s="108">
        <v>0</v>
      </c>
      <c r="IT21" s="108">
        <v>0</v>
      </c>
      <c r="IU21" s="108">
        <v>1549.1099999999997</v>
      </c>
      <c r="IV21" s="108">
        <v>0</v>
      </c>
      <c r="IW21" s="108">
        <v>1308.1500000000001</v>
      </c>
      <c r="IX21" s="108">
        <v>0</v>
      </c>
      <c r="IZ21" s="108">
        <v>48.37</v>
      </c>
      <c r="JC21" s="108">
        <f t="shared" si="4"/>
        <v>18110.500000000011</v>
      </c>
      <c r="JD21" s="108">
        <f t="shared" si="27"/>
        <v>18110.500000000011</v>
      </c>
    </row>
    <row r="22" spans="1:264" x14ac:dyDescent="0.25">
      <c r="A22" s="107">
        <v>2319</v>
      </c>
      <c r="B22" s="119"/>
      <c r="N22" s="108">
        <v>0</v>
      </c>
      <c r="O22" s="108">
        <v>0</v>
      </c>
      <c r="P22" s="108">
        <v>0</v>
      </c>
      <c r="Q22" s="108">
        <v>0</v>
      </c>
      <c r="R22" s="108">
        <v>0</v>
      </c>
      <c r="S22" s="108">
        <v>0</v>
      </c>
      <c r="T22" s="108">
        <v>0</v>
      </c>
      <c r="V22" s="108">
        <f t="shared" si="0"/>
        <v>0</v>
      </c>
      <c r="AC22" s="108">
        <v>0</v>
      </c>
      <c r="AD22" s="108">
        <v>0</v>
      </c>
      <c r="AE22" s="108">
        <v>0</v>
      </c>
      <c r="AF22" s="108">
        <v>0</v>
      </c>
      <c r="AG22" s="108">
        <v>0</v>
      </c>
      <c r="AH22" s="108">
        <v>0</v>
      </c>
      <c r="AI22" s="108">
        <v>0</v>
      </c>
      <c r="AL22" s="108">
        <f t="shared" si="5"/>
        <v>0</v>
      </c>
      <c r="AM22" s="108">
        <f t="shared" si="1"/>
        <v>0</v>
      </c>
      <c r="AW22" s="108">
        <v>-875.52</v>
      </c>
      <c r="AX22" s="108">
        <v>-445.44</v>
      </c>
      <c r="AY22" s="108">
        <v>-226.5</v>
      </c>
      <c r="AZ22" s="108">
        <v>-181.2</v>
      </c>
      <c r="BA22" s="108">
        <v>0</v>
      </c>
      <c r="BB22" s="108">
        <v>-32.64</v>
      </c>
      <c r="BC22" s="108">
        <v>0</v>
      </c>
      <c r="BD22" s="108">
        <f t="shared" si="6"/>
        <v>-1761.3000000000002</v>
      </c>
      <c r="BI22" s="108">
        <v>342.02</v>
      </c>
      <c r="BJ22" s="108">
        <v>0</v>
      </c>
      <c r="BK22" s="108">
        <v>4169.88</v>
      </c>
      <c r="BL22" s="108">
        <v>1684.8</v>
      </c>
      <c r="BM22" s="108">
        <v>740.38</v>
      </c>
      <c r="BN22" s="108">
        <v>616.98</v>
      </c>
      <c r="BO22" s="108">
        <v>0</v>
      </c>
      <c r="BP22" s="108">
        <v>358.8</v>
      </c>
      <c r="BQ22" s="108">
        <v>187.2</v>
      </c>
      <c r="BR22" s="108">
        <f t="shared" si="7"/>
        <v>8100.0599999999995</v>
      </c>
      <c r="BS22" s="108">
        <v>4169.88</v>
      </c>
      <c r="BT22" s="108">
        <v>1684.8</v>
      </c>
      <c r="BU22" s="108">
        <v>740.38</v>
      </c>
      <c r="BV22" s="108">
        <v>616.98</v>
      </c>
      <c r="BW22" s="108">
        <v>0</v>
      </c>
      <c r="BX22" s="108">
        <v>358.8</v>
      </c>
      <c r="BY22" s="108">
        <v>187.2</v>
      </c>
      <c r="BZ22" s="108">
        <v>0</v>
      </c>
      <c r="CB22" s="108">
        <f t="shared" si="8"/>
        <v>7758.0400000000009</v>
      </c>
      <c r="CC22" s="108">
        <f t="shared" si="9"/>
        <v>14096.8</v>
      </c>
      <c r="CT22" s="108">
        <f t="shared" si="2"/>
        <v>0</v>
      </c>
      <c r="CU22" s="108">
        <v>4169.88</v>
      </c>
      <c r="CV22" s="108">
        <v>1684.8</v>
      </c>
      <c r="CW22" s="108">
        <v>740.38</v>
      </c>
      <c r="CX22" s="108">
        <v>616.98</v>
      </c>
      <c r="CY22" s="108">
        <v>0</v>
      </c>
      <c r="CZ22" s="108">
        <v>358.8</v>
      </c>
      <c r="DA22" s="108">
        <v>187.2</v>
      </c>
      <c r="DB22" s="108">
        <v>0</v>
      </c>
      <c r="DD22" s="108">
        <v>0</v>
      </c>
      <c r="DE22" s="108">
        <f t="shared" si="10"/>
        <v>7758.0400000000009</v>
      </c>
      <c r="DF22" s="108">
        <f t="shared" si="11"/>
        <v>7758.0400000000009</v>
      </c>
      <c r="DG22" s="108">
        <v>4169.88</v>
      </c>
      <c r="DH22" s="108">
        <v>1684.8</v>
      </c>
      <c r="DI22" s="108">
        <v>740.38</v>
      </c>
      <c r="DJ22" s="108">
        <v>616.98</v>
      </c>
      <c r="DK22" s="108">
        <v>0</v>
      </c>
      <c r="DL22" s="108">
        <v>358.8</v>
      </c>
      <c r="DM22" s="108">
        <v>187.2</v>
      </c>
      <c r="DN22" s="108">
        <v>0</v>
      </c>
      <c r="DO22" s="108">
        <f t="shared" si="12"/>
        <v>7758.0400000000009</v>
      </c>
      <c r="DS22" s="108">
        <f t="shared" si="13"/>
        <v>0</v>
      </c>
      <c r="DT22" s="108">
        <v>4169.8799999999983</v>
      </c>
      <c r="DU22" s="108">
        <v>1684.7999999999995</v>
      </c>
      <c r="DV22" s="108">
        <v>740.35999999999979</v>
      </c>
      <c r="DW22" s="108">
        <v>616.98</v>
      </c>
      <c r="DX22" s="108">
        <v>0</v>
      </c>
      <c r="DY22" s="108">
        <v>358.80000000000013</v>
      </c>
      <c r="DZ22" s="108">
        <v>187.19999999999993</v>
      </c>
      <c r="EA22" s="108">
        <v>0</v>
      </c>
      <c r="ED22" s="108">
        <v>633.71</v>
      </c>
      <c r="EE22" s="108">
        <f t="shared" si="14"/>
        <v>8391.7299999999959</v>
      </c>
      <c r="EF22" s="108">
        <f t="shared" si="15"/>
        <v>8391.7299999999959</v>
      </c>
      <c r="EG22" s="108">
        <v>1960.2</v>
      </c>
      <c r="EH22" s="108">
        <v>0</v>
      </c>
      <c r="EI22" s="108">
        <v>0</v>
      </c>
      <c r="EJ22" s="108">
        <v>0</v>
      </c>
      <c r="EK22" s="108">
        <v>0</v>
      </c>
      <c r="EL22" s="108">
        <v>0</v>
      </c>
      <c r="EM22" s="108">
        <v>747</v>
      </c>
      <c r="EN22" s="108">
        <f t="shared" si="16"/>
        <v>2707.2</v>
      </c>
      <c r="EO22" s="108">
        <v>0</v>
      </c>
      <c r="EP22" s="108">
        <v>0</v>
      </c>
      <c r="EQ22" s="108">
        <v>0</v>
      </c>
      <c r="ER22" s="108">
        <v>415.28</v>
      </c>
      <c r="ES22" s="108">
        <v>52.5</v>
      </c>
      <c r="ET22" s="108">
        <v>913.61</v>
      </c>
      <c r="EU22" s="108">
        <v>0</v>
      </c>
      <c r="EV22" s="108">
        <v>0</v>
      </c>
      <c r="EW22" s="108">
        <v>3511.35</v>
      </c>
      <c r="EX22" s="108">
        <v>251.25</v>
      </c>
      <c r="EY22" s="108">
        <v>1360.8</v>
      </c>
      <c r="EZ22" s="108">
        <v>157.5</v>
      </c>
      <c r="FD22" s="108">
        <f t="shared" si="17"/>
        <v>6662.29</v>
      </c>
      <c r="FE22" s="108">
        <f t="shared" si="18"/>
        <v>9369.49</v>
      </c>
      <c r="FM22" s="108">
        <f t="shared" si="19"/>
        <v>0</v>
      </c>
      <c r="FU22" s="108">
        <f t="shared" si="3"/>
        <v>0</v>
      </c>
      <c r="FV22" s="108">
        <v>0</v>
      </c>
      <c r="GB22" s="108">
        <f t="shared" si="20"/>
        <v>0</v>
      </c>
      <c r="GJ22" s="108">
        <f t="shared" si="21"/>
        <v>0</v>
      </c>
      <c r="GK22" s="108">
        <v>0</v>
      </c>
      <c r="GL22" s="108">
        <v>0</v>
      </c>
      <c r="GM22" s="108">
        <v>0</v>
      </c>
      <c r="GN22" s="108">
        <v>415.28</v>
      </c>
      <c r="GO22" s="108">
        <v>52.5</v>
      </c>
      <c r="GP22" s="108">
        <v>913.61</v>
      </c>
      <c r="GQ22" s="108">
        <v>0</v>
      </c>
      <c r="GR22" s="108">
        <v>0</v>
      </c>
      <c r="GS22" s="108">
        <v>3511.35</v>
      </c>
      <c r="GT22" s="108">
        <v>251.25</v>
      </c>
      <c r="GU22" s="108">
        <v>1360.8</v>
      </c>
      <c r="GV22" s="108">
        <v>157.5</v>
      </c>
      <c r="GX22" s="108">
        <v>0</v>
      </c>
      <c r="GY22" s="108">
        <f t="shared" si="22"/>
        <v>6662.29</v>
      </c>
      <c r="GZ22" s="108">
        <f t="shared" si="23"/>
        <v>6662.29</v>
      </c>
      <c r="HR22" s="108">
        <f t="shared" si="24"/>
        <v>0</v>
      </c>
      <c r="HS22" s="108">
        <v>0</v>
      </c>
      <c r="HT22" s="108">
        <v>0</v>
      </c>
      <c r="HU22" s="108">
        <v>0</v>
      </c>
      <c r="HV22" s="108">
        <v>415.28</v>
      </c>
      <c r="HW22" s="108">
        <v>52.5</v>
      </c>
      <c r="HX22" s="108">
        <v>913.59</v>
      </c>
      <c r="HY22" s="108">
        <v>0</v>
      </c>
      <c r="HZ22" s="108">
        <v>0</v>
      </c>
      <c r="IA22" s="108">
        <v>3511.35</v>
      </c>
      <c r="IB22" s="108">
        <v>251.25</v>
      </c>
      <c r="IC22" s="108">
        <v>1360.8</v>
      </c>
      <c r="ID22" s="108">
        <v>157.5</v>
      </c>
      <c r="IF22" s="108">
        <v>0</v>
      </c>
      <c r="II22" s="108">
        <f t="shared" si="25"/>
        <v>6662.2699999999995</v>
      </c>
      <c r="IJ22" s="108">
        <f t="shared" si="26"/>
        <v>6662.2699999999995</v>
      </c>
      <c r="IM22" s="108">
        <v>0</v>
      </c>
      <c r="IN22" s="108">
        <v>0</v>
      </c>
      <c r="IO22" s="108">
        <v>0</v>
      </c>
      <c r="IP22" s="108">
        <v>415.26</v>
      </c>
      <c r="IQ22" s="108">
        <v>52.5</v>
      </c>
      <c r="IR22" s="108">
        <v>913.5899999999998</v>
      </c>
      <c r="IS22" s="108">
        <v>0</v>
      </c>
      <c r="IT22" s="108">
        <v>0</v>
      </c>
      <c r="IU22" s="108">
        <v>3511.349999999999</v>
      </c>
      <c r="IV22" s="108">
        <v>251.25</v>
      </c>
      <c r="IW22" s="108">
        <v>1360.7999999999995</v>
      </c>
      <c r="IX22" s="108">
        <v>157.5</v>
      </c>
      <c r="IZ22" s="108">
        <v>0</v>
      </c>
      <c r="JB22" s="108">
        <v>2706.4</v>
      </c>
      <c r="JC22" s="108">
        <f t="shared" si="4"/>
        <v>9368.6499999999978</v>
      </c>
      <c r="JD22" s="108">
        <f t="shared" si="27"/>
        <v>9368.6499999999978</v>
      </c>
    </row>
    <row r="23" spans="1:264" x14ac:dyDescent="0.25">
      <c r="A23" s="107">
        <v>536086</v>
      </c>
      <c r="B23" s="119"/>
      <c r="N23" s="108">
        <v>998.4</v>
      </c>
      <c r="O23" s="108">
        <v>0</v>
      </c>
      <c r="P23" s="108">
        <v>0</v>
      </c>
      <c r="Q23" s="108">
        <v>0</v>
      </c>
      <c r="R23" s="108">
        <v>-186.3</v>
      </c>
      <c r="S23" s="108">
        <v>0</v>
      </c>
      <c r="T23" s="108">
        <v>0</v>
      </c>
      <c r="V23" s="108">
        <f t="shared" si="0"/>
        <v>812.09999999999991</v>
      </c>
      <c r="AC23" s="108">
        <v>12425.4</v>
      </c>
      <c r="AD23" s="108">
        <v>0</v>
      </c>
      <c r="AE23" s="108">
        <v>0</v>
      </c>
      <c r="AF23" s="108">
        <v>3393.39</v>
      </c>
      <c r="AG23" s="108">
        <v>9171.2000000000007</v>
      </c>
      <c r="AH23" s="108">
        <v>0</v>
      </c>
      <c r="AI23" s="108">
        <v>0</v>
      </c>
      <c r="AL23" s="108">
        <f t="shared" si="5"/>
        <v>24989.989999999998</v>
      </c>
      <c r="AM23" s="108">
        <f t="shared" si="1"/>
        <v>25802.089999999997</v>
      </c>
      <c r="BD23" s="108">
        <f t="shared" si="6"/>
        <v>0</v>
      </c>
      <c r="BE23" s="108">
        <v>-261.12</v>
      </c>
      <c r="BG23" s="108">
        <v>-354.85</v>
      </c>
      <c r="BH23" s="108">
        <v>0</v>
      </c>
      <c r="BI23" s="108">
        <v>629.57000000000005</v>
      </c>
      <c r="BJ23" s="108">
        <v>0</v>
      </c>
      <c r="BR23" s="108">
        <f t="shared" si="7"/>
        <v>13.600000000000023</v>
      </c>
      <c r="BS23" s="108">
        <v>12425.4</v>
      </c>
      <c r="BT23" s="108">
        <v>0</v>
      </c>
      <c r="BU23" s="108">
        <v>0</v>
      </c>
      <c r="BV23" s="108">
        <v>3393.39</v>
      </c>
      <c r="BW23" s="108">
        <v>9171.2000000000007</v>
      </c>
      <c r="BX23" s="108">
        <v>0</v>
      </c>
      <c r="BY23" s="108">
        <v>0</v>
      </c>
      <c r="BZ23" s="108">
        <v>0</v>
      </c>
      <c r="CB23" s="108">
        <f t="shared" si="8"/>
        <v>24989.989999999998</v>
      </c>
      <c r="CC23" s="108">
        <f t="shared" si="9"/>
        <v>25003.589999999997</v>
      </c>
      <c r="CT23" s="108">
        <f t="shared" si="2"/>
        <v>0</v>
      </c>
      <c r="CU23" s="108">
        <v>12425.4</v>
      </c>
      <c r="CV23" s="108">
        <v>0</v>
      </c>
      <c r="CW23" s="108">
        <v>0</v>
      </c>
      <c r="CX23" s="108">
        <v>3393.39</v>
      </c>
      <c r="CY23" s="108">
        <v>9171.2000000000007</v>
      </c>
      <c r="CZ23" s="108">
        <v>0</v>
      </c>
      <c r="DA23" s="108">
        <v>0</v>
      </c>
      <c r="DB23" s="108">
        <v>0</v>
      </c>
      <c r="DD23" s="108">
        <v>0</v>
      </c>
      <c r="DE23" s="108">
        <f t="shared" si="10"/>
        <v>24989.989999999998</v>
      </c>
      <c r="DF23" s="108">
        <f t="shared" si="11"/>
        <v>24989.989999999998</v>
      </c>
      <c r="DG23" s="108">
        <v>12425.4</v>
      </c>
      <c r="DH23" s="108">
        <v>0</v>
      </c>
      <c r="DI23" s="108">
        <v>0</v>
      </c>
      <c r="DJ23" s="108">
        <v>3393.39</v>
      </c>
      <c r="DK23" s="108">
        <v>9171.2000000000007</v>
      </c>
      <c r="DL23" s="108">
        <v>0</v>
      </c>
      <c r="DM23" s="108">
        <v>0</v>
      </c>
      <c r="DN23" s="108">
        <v>0</v>
      </c>
      <c r="DO23" s="108">
        <f t="shared" si="12"/>
        <v>24989.989999999998</v>
      </c>
      <c r="DS23" s="108">
        <f t="shared" si="13"/>
        <v>0</v>
      </c>
      <c r="DT23" s="108">
        <v>12425.400000000011</v>
      </c>
      <c r="DU23" s="108">
        <v>0</v>
      </c>
      <c r="DV23" s="108">
        <v>0</v>
      </c>
      <c r="DW23" s="108">
        <v>3393.3900000000026</v>
      </c>
      <c r="DX23" s="108">
        <v>9171.2199999999903</v>
      </c>
      <c r="DY23" s="108">
        <v>0</v>
      </c>
      <c r="DZ23" s="108">
        <v>0</v>
      </c>
      <c r="EA23" s="108">
        <v>0</v>
      </c>
      <c r="ED23" s="108">
        <v>4839.24</v>
      </c>
      <c r="EE23" s="108">
        <f t="shared" si="14"/>
        <v>29829.25</v>
      </c>
      <c r="EF23" s="108">
        <f t="shared" si="15"/>
        <v>29829.25</v>
      </c>
      <c r="EG23" s="108">
        <v>-1263.5999999999999</v>
      </c>
      <c r="EH23" s="108">
        <v>0</v>
      </c>
      <c r="EI23" s="108">
        <v>0</v>
      </c>
      <c r="EJ23" s="108">
        <v>142.38</v>
      </c>
      <c r="EK23" s="108">
        <v>486.45</v>
      </c>
      <c r="EL23" s="108">
        <v>0</v>
      </c>
      <c r="EM23" s="108">
        <v>648</v>
      </c>
      <c r="EN23" s="108">
        <f t="shared" si="16"/>
        <v>13.230000000000246</v>
      </c>
      <c r="EO23" s="108">
        <v>13798.97</v>
      </c>
      <c r="EP23" s="108">
        <v>0</v>
      </c>
      <c r="EQ23" s="108">
        <v>0</v>
      </c>
      <c r="ER23" s="108">
        <v>0</v>
      </c>
      <c r="ES23" s="108">
        <v>0</v>
      </c>
      <c r="ET23" s="108">
        <v>9859.82</v>
      </c>
      <c r="EU23" s="108">
        <v>0</v>
      </c>
      <c r="EV23" s="108">
        <v>0</v>
      </c>
      <c r="EW23" s="108">
        <v>9205.65</v>
      </c>
      <c r="EX23" s="108">
        <v>0</v>
      </c>
      <c r="EY23" s="108">
        <v>1134</v>
      </c>
      <c r="EZ23" s="108">
        <v>252</v>
      </c>
      <c r="FD23" s="108">
        <f t="shared" si="17"/>
        <v>34250.44</v>
      </c>
      <c r="FE23" s="108">
        <f t="shared" si="18"/>
        <v>34263.670000000006</v>
      </c>
      <c r="FM23" s="108">
        <f t="shared" si="19"/>
        <v>0</v>
      </c>
      <c r="FU23" s="108">
        <f t="shared" si="3"/>
        <v>0</v>
      </c>
      <c r="FV23" s="108">
        <v>0</v>
      </c>
      <c r="GB23" s="108">
        <f t="shared" si="20"/>
        <v>0</v>
      </c>
      <c r="GJ23" s="108">
        <f t="shared" si="21"/>
        <v>0</v>
      </c>
      <c r="GK23" s="108">
        <v>13798.97</v>
      </c>
      <c r="GL23" s="108">
        <v>0</v>
      </c>
      <c r="GM23" s="108">
        <v>0</v>
      </c>
      <c r="GN23" s="108">
        <v>0</v>
      </c>
      <c r="GO23" s="108">
        <v>0</v>
      </c>
      <c r="GP23" s="108">
        <v>9859.82</v>
      </c>
      <c r="GQ23" s="108">
        <v>0</v>
      </c>
      <c r="GR23" s="108">
        <v>0</v>
      </c>
      <c r="GS23" s="108">
        <v>9205.65</v>
      </c>
      <c r="GT23" s="108">
        <v>0</v>
      </c>
      <c r="GU23" s="108">
        <v>1134</v>
      </c>
      <c r="GV23" s="108">
        <v>252</v>
      </c>
      <c r="GX23" s="108">
        <v>0</v>
      </c>
      <c r="GY23" s="108">
        <f t="shared" si="22"/>
        <v>34250.44</v>
      </c>
      <c r="GZ23" s="108">
        <f t="shared" si="23"/>
        <v>34250.44</v>
      </c>
      <c r="HR23" s="108">
        <f t="shared" si="24"/>
        <v>0</v>
      </c>
      <c r="HS23" s="108">
        <v>13798.97</v>
      </c>
      <c r="HT23" s="108">
        <v>0</v>
      </c>
      <c r="HU23" s="108">
        <v>0</v>
      </c>
      <c r="HV23" s="108">
        <v>0</v>
      </c>
      <c r="HW23" s="108">
        <v>0</v>
      </c>
      <c r="HX23" s="108">
        <v>9859.7999999999993</v>
      </c>
      <c r="HY23" s="108">
        <v>0</v>
      </c>
      <c r="HZ23" s="108">
        <v>0</v>
      </c>
      <c r="IA23" s="108">
        <v>9205.65</v>
      </c>
      <c r="IB23" s="108">
        <v>0</v>
      </c>
      <c r="IC23" s="108">
        <v>1134</v>
      </c>
      <c r="ID23" s="108">
        <v>252</v>
      </c>
      <c r="IF23" s="108">
        <v>0</v>
      </c>
      <c r="II23" s="108">
        <f t="shared" si="25"/>
        <v>34250.42</v>
      </c>
      <c r="IJ23" s="108">
        <f t="shared" si="26"/>
        <v>34250.42</v>
      </c>
      <c r="IM23" s="108">
        <v>13798.949999999999</v>
      </c>
      <c r="IN23" s="108">
        <v>0</v>
      </c>
      <c r="IO23" s="108">
        <v>0</v>
      </c>
      <c r="IP23" s="108">
        <v>0</v>
      </c>
      <c r="IQ23" s="108">
        <v>0</v>
      </c>
      <c r="IR23" s="108">
        <v>9859.8000000000029</v>
      </c>
      <c r="IS23" s="108">
        <v>0</v>
      </c>
      <c r="IT23" s="108">
        <v>0</v>
      </c>
      <c r="IU23" s="108">
        <v>9205.649999999996</v>
      </c>
      <c r="IV23" s="108">
        <v>0</v>
      </c>
      <c r="IW23" s="108">
        <v>1134</v>
      </c>
      <c r="IX23" s="108">
        <v>252</v>
      </c>
      <c r="IZ23" s="108">
        <v>0</v>
      </c>
      <c r="JC23" s="108">
        <f t="shared" si="4"/>
        <v>34250.399999999994</v>
      </c>
      <c r="JD23" s="108">
        <f t="shared" si="27"/>
        <v>34250.399999999994</v>
      </c>
    </row>
    <row r="24" spans="1:264" x14ac:dyDescent="0.25">
      <c r="A24" s="107">
        <v>2262</v>
      </c>
      <c r="N24" s="108">
        <v>0</v>
      </c>
      <c r="O24" s="108">
        <v>460.8</v>
      </c>
      <c r="P24" s="108">
        <v>0</v>
      </c>
      <c r="Q24" s="108">
        <v>0</v>
      </c>
      <c r="R24" s="108">
        <v>0</v>
      </c>
      <c r="S24" s="108">
        <v>0</v>
      </c>
      <c r="T24" s="108">
        <v>0</v>
      </c>
      <c r="V24" s="108">
        <f t="shared" si="0"/>
        <v>460.8</v>
      </c>
      <c r="AC24" s="108">
        <v>6949.8</v>
      </c>
      <c r="AD24" s="108">
        <v>4212</v>
      </c>
      <c r="AE24" s="108">
        <v>0</v>
      </c>
      <c r="AF24" s="108">
        <v>0</v>
      </c>
      <c r="AG24" s="108">
        <v>0</v>
      </c>
      <c r="AH24" s="108">
        <v>78</v>
      </c>
      <c r="AI24" s="108">
        <v>0</v>
      </c>
      <c r="AL24" s="108">
        <f t="shared" si="5"/>
        <v>11239.8</v>
      </c>
      <c r="AM24" s="108">
        <f t="shared" si="1"/>
        <v>11700.599999999999</v>
      </c>
      <c r="BD24" s="108">
        <f t="shared" si="6"/>
        <v>0</v>
      </c>
      <c r="BE24" s="108">
        <v>-181.76</v>
      </c>
      <c r="BH24" s="108">
        <v>0</v>
      </c>
      <c r="BI24" s="108">
        <v>657.75</v>
      </c>
      <c r="BJ24" s="108">
        <v>0</v>
      </c>
      <c r="BR24" s="108">
        <f t="shared" si="7"/>
        <v>475.99</v>
      </c>
      <c r="BS24" s="108">
        <v>6949.8</v>
      </c>
      <c r="BT24" s="108">
        <v>4212</v>
      </c>
      <c r="BU24" s="108">
        <v>0</v>
      </c>
      <c r="BV24" s="108">
        <v>0</v>
      </c>
      <c r="BW24" s="108">
        <v>0</v>
      </c>
      <c r="BX24" s="108">
        <v>78</v>
      </c>
      <c r="BY24" s="108">
        <v>0</v>
      </c>
      <c r="BZ24" s="108">
        <v>0</v>
      </c>
      <c r="CB24" s="108">
        <f t="shared" si="8"/>
        <v>11239.8</v>
      </c>
      <c r="CC24" s="108">
        <f t="shared" si="9"/>
        <v>11715.789999999999</v>
      </c>
      <c r="CT24" s="108">
        <f t="shared" si="2"/>
        <v>0</v>
      </c>
      <c r="CU24" s="108">
        <v>6949.8</v>
      </c>
      <c r="CV24" s="108">
        <v>4212</v>
      </c>
      <c r="CW24" s="108">
        <v>0</v>
      </c>
      <c r="CX24" s="108">
        <v>0</v>
      </c>
      <c r="CY24" s="108">
        <v>0</v>
      </c>
      <c r="CZ24" s="108">
        <v>78</v>
      </c>
      <c r="DA24" s="108">
        <v>0</v>
      </c>
      <c r="DB24" s="108">
        <v>0</v>
      </c>
      <c r="DD24" s="108">
        <v>0</v>
      </c>
      <c r="DE24" s="108">
        <f t="shared" si="10"/>
        <v>11239.8</v>
      </c>
      <c r="DF24" s="108">
        <f t="shared" si="11"/>
        <v>11239.8</v>
      </c>
      <c r="DG24" s="108">
        <v>6949.8</v>
      </c>
      <c r="DH24" s="108">
        <v>4212</v>
      </c>
      <c r="DI24" s="108">
        <v>0</v>
      </c>
      <c r="DJ24" s="108">
        <v>0</v>
      </c>
      <c r="DK24" s="108">
        <v>0</v>
      </c>
      <c r="DL24" s="108">
        <v>78</v>
      </c>
      <c r="DM24" s="108">
        <v>0</v>
      </c>
      <c r="DN24" s="108">
        <v>0</v>
      </c>
      <c r="DO24" s="108">
        <f t="shared" si="12"/>
        <v>11239.8</v>
      </c>
      <c r="DS24" s="108">
        <f t="shared" si="13"/>
        <v>0</v>
      </c>
      <c r="DT24" s="108">
        <v>6949.800000000002</v>
      </c>
      <c r="DU24" s="108">
        <v>4212</v>
      </c>
      <c r="DV24" s="108">
        <v>0</v>
      </c>
      <c r="DW24" s="108">
        <v>0</v>
      </c>
      <c r="DX24" s="108">
        <v>0</v>
      </c>
      <c r="DY24" s="108">
        <v>78</v>
      </c>
      <c r="DZ24" s="108">
        <v>0</v>
      </c>
      <c r="EA24" s="108">
        <v>0</v>
      </c>
      <c r="ED24" s="108">
        <v>0</v>
      </c>
      <c r="EE24" s="108">
        <f t="shared" si="14"/>
        <v>11239.800000000003</v>
      </c>
      <c r="EF24" s="108">
        <f t="shared" si="15"/>
        <v>11239.800000000003</v>
      </c>
      <c r="EG24" s="108">
        <v>0</v>
      </c>
      <c r="EH24" s="108">
        <v>0</v>
      </c>
      <c r="EI24" s="108">
        <v>0</v>
      </c>
      <c r="EJ24" s="108">
        <v>0</v>
      </c>
      <c r="EK24" s="108">
        <v>0</v>
      </c>
      <c r="EL24" s="108">
        <v>0</v>
      </c>
      <c r="EM24" s="108">
        <v>0</v>
      </c>
      <c r="EN24" s="108">
        <f t="shared" si="16"/>
        <v>0</v>
      </c>
      <c r="EO24" s="108">
        <v>0</v>
      </c>
      <c r="EP24" s="108">
        <v>0</v>
      </c>
      <c r="EQ24" s="108">
        <v>0</v>
      </c>
      <c r="ER24" s="108">
        <v>0</v>
      </c>
      <c r="ES24" s="108">
        <v>0</v>
      </c>
      <c r="ET24" s="108">
        <v>0</v>
      </c>
      <c r="EU24" s="108">
        <v>0</v>
      </c>
      <c r="EV24" s="108">
        <v>0</v>
      </c>
      <c r="EW24" s="108">
        <v>6520.5</v>
      </c>
      <c r="EX24" s="108">
        <v>0</v>
      </c>
      <c r="EY24" s="108">
        <v>3685.5</v>
      </c>
      <c r="EZ24" s="108">
        <v>0</v>
      </c>
      <c r="FC24" s="108">
        <v>0</v>
      </c>
      <c r="FD24" s="108">
        <f t="shared" si="17"/>
        <v>10206</v>
      </c>
      <c r="FE24" s="108">
        <f t="shared" si="18"/>
        <v>10206</v>
      </c>
      <c r="FM24" s="108">
        <f t="shared" si="19"/>
        <v>0</v>
      </c>
      <c r="FU24" s="108">
        <f t="shared" si="3"/>
        <v>0</v>
      </c>
      <c r="FV24" s="108">
        <v>0</v>
      </c>
      <c r="GB24" s="108">
        <f t="shared" si="20"/>
        <v>0</v>
      </c>
      <c r="GJ24" s="108">
        <f t="shared" si="21"/>
        <v>0</v>
      </c>
      <c r="GK24" s="108">
        <v>0</v>
      </c>
      <c r="GL24" s="108">
        <v>0</v>
      </c>
      <c r="GM24" s="108">
        <v>0</v>
      </c>
      <c r="GN24" s="108">
        <v>0</v>
      </c>
      <c r="GO24" s="108">
        <v>0</v>
      </c>
      <c r="GP24" s="108">
        <v>0</v>
      </c>
      <c r="GQ24" s="108">
        <v>0</v>
      </c>
      <c r="GR24" s="108">
        <v>0</v>
      </c>
      <c r="GS24" s="108">
        <v>6520.5</v>
      </c>
      <c r="GT24" s="108">
        <v>0</v>
      </c>
      <c r="GU24" s="108">
        <v>3685.5</v>
      </c>
      <c r="GV24" s="108">
        <v>0</v>
      </c>
      <c r="GX24" s="108">
        <v>0</v>
      </c>
      <c r="GY24" s="108">
        <f t="shared" si="22"/>
        <v>10206</v>
      </c>
      <c r="GZ24" s="108">
        <f t="shared" si="23"/>
        <v>10206</v>
      </c>
      <c r="HR24" s="108">
        <f t="shared" si="24"/>
        <v>0</v>
      </c>
      <c r="HS24" s="108">
        <v>0</v>
      </c>
      <c r="HT24" s="108">
        <v>0</v>
      </c>
      <c r="HU24" s="108">
        <v>0</v>
      </c>
      <c r="HV24" s="108">
        <v>0</v>
      </c>
      <c r="HW24" s="108">
        <v>0</v>
      </c>
      <c r="HX24" s="108">
        <v>0</v>
      </c>
      <c r="HY24" s="108">
        <v>0</v>
      </c>
      <c r="HZ24" s="108">
        <v>0</v>
      </c>
      <c r="IA24" s="108">
        <v>6520.5</v>
      </c>
      <c r="IB24" s="108">
        <v>0</v>
      </c>
      <c r="IC24" s="108">
        <v>3685.5</v>
      </c>
      <c r="ID24" s="108">
        <v>0</v>
      </c>
      <c r="IF24" s="108">
        <v>0</v>
      </c>
      <c r="II24" s="108">
        <f t="shared" si="25"/>
        <v>10206</v>
      </c>
      <c r="IJ24" s="108">
        <f t="shared" si="26"/>
        <v>10206</v>
      </c>
      <c r="IM24" s="108">
        <v>0</v>
      </c>
      <c r="IN24" s="108">
        <v>0</v>
      </c>
      <c r="IO24" s="108">
        <v>0</v>
      </c>
      <c r="IP24" s="108">
        <v>0</v>
      </c>
      <c r="IQ24" s="108">
        <v>0</v>
      </c>
      <c r="IR24" s="108">
        <v>0</v>
      </c>
      <c r="IS24" s="108">
        <v>0</v>
      </c>
      <c r="IT24" s="108">
        <v>0</v>
      </c>
      <c r="IU24" s="108">
        <v>6520.5</v>
      </c>
      <c r="IV24" s="108">
        <v>0</v>
      </c>
      <c r="IW24" s="108">
        <v>3685.5</v>
      </c>
      <c r="IX24" s="108">
        <v>0</v>
      </c>
      <c r="IZ24" s="108">
        <v>0</v>
      </c>
      <c r="JB24" s="108">
        <v>5130</v>
      </c>
      <c r="JC24" s="108">
        <f t="shared" si="4"/>
        <v>15336</v>
      </c>
      <c r="JD24" s="108">
        <f t="shared" si="27"/>
        <v>15336</v>
      </c>
    </row>
    <row r="25" spans="1:264" x14ac:dyDescent="0.25">
      <c r="A25" s="107">
        <v>523849</v>
      </c>
      <c r="B25" s="119"/>
      <c r="N25" s="108">
        <v>0</v>
      </c>
      <c r="O25" s="108">
        <v>619.52</v>
      </c>
      <c r="P25" s="108">
        <v>84.94</v>
      </c>
      <c r="Q25" s="108">
        <v>-634.20000000000005</v>
      </c>
      <c r="R25" s="108">
        <v>0</v>
      </c>
      <c r="S25" s="108">
        <v>119.85</v>
      </c>
      <c r="T25" s="108">
        <v>0</v>
      </c>
      <c r="V25" s="108">
        <f t="shared" si="0"/>
        <v>190.10999999999999</v>
      </c>
      <c r="AC25" s="108">
        <v>2106</v>
      </c>
      <c r="AD25" s="108">
        <v>470.34</v>
      </c>
      <c r="AE25" s="108">
        <v>889.48</v>
      </c>
      <c r="AF25" s="108">
        <v>246.79</v>
      </c>
      <c r="AG25" s="108">
        <v>0</v>
      </c>
      <c r="AH25" s="108">
        <v>190.45</v>
      </c>
      <c r="AI25" s="108">
        <v>0</v>
      </c>
      <c r="AL25" s="108">
        <f t="shared" si="5"/>
        <v>3903.06</v>
      </c>
      <c r="AM25" s="108">
        <f t="shared" si="1"/>
        <v>4093.17</v>
      </c>
      <c r="BD25" s="108">
        <f t="shared" si="6"/>
        <v>0</v>
      </c>
      <c r="BG25" s="108">
        <v>-22.65</v>
      </c>
      <c r="BH25" s="108">
        <v>0</v>
      </c>
      <c r="BI25" s="108">
        <v>154.44999999999999</v>
      </c>
      <c r="BJ25" s="108">
        <v>0</v>
      </c>
      <c r="BR25" s="108">
        <f t="shared" si="7"/>
        <v>131.79999999999998</v>
      </c>
      <c r="BS25" s="108">
        <v>2106</v>
      </c>
      <c r="BT25" s="108">
        <v>470.34</v>
      </c>
      <c r="BU25" s="108">
        <v>889.48</v>
      </c>
      <c r="BV25" s="108">
        <v>246.79</v>
      </c>
      <c r="BW25" s="108">
        <v>0</v>
      </c>
      <c r="BX25" s="108">
        <v>190.45</v>
      </c>
      <c r="BY25" s="108">
        <v>0</v>
      </c>
      <c r="BZ25" s="108">
        <v>0</v>
      </c>
      <c r="CB25" s="108">
        <f t="shared" si="8"/>
        <v>3903.06</v>
      </c>
      <c r="CC25" s="108">
        <f t="shared" si="9"/>
        <v>4034.86</v>
      </c>
      <c r="CT25" s="108">
        <f t="shared" si="2"/>
        <v>0</v>
      </c>
      <c r="CU25" s="108">
        <v>2106</v>
      </c>
      <c r="CV25" s="108">
        <v>470.34</v>
      </c>
      <c r="CW25" s="108">
        <v>889.48</v>
      </c>
      <c r="CX25" s="108">
        <v>246.79</v>
      </c>
      <c r="CY25" s="108">
        <v>0</v>
      </c>
      <c r="CZ25" s="108">
        <v>190.45</v>
      </c>
      <c r="DA25" s="108">
        <v>0</v>
      </c>
      <c r="DB25" s="108">
        <v>0</v>
      </c>
      <c r="DD25" s="108">
        <v>0</v>
      </c>
      <c r="DE25" s="108">
        <f t="shared" si="10"/>
        <v>3903.06</v>
      </c>
      <c r="DF25" s="108">
        <f t="shared" si="11"/>
        <v>3903.06</v>
      </c>
      <c r="DG25" s="108">
        <v>2106</v>
      </c>
      <c r="DH25" s="108">
        <v>470.34</v>
      </c>
      <c r="DI25" s="108">
        <v>889.48</v>
      </c>
      <c r="DJ25" s="108">
        <v>246.79</v>
      </c>
      <c r="DK25" s="108">
        <v>0</v>
      </c>
      <c r="DL25" s="108">
        <v>190.45</v>
      </c>
      <c r="DM25" s="108">
        <v>0</v>
      </c>
      <c r="DN25" s="108">
        <v>0</v>
      </c>
      <c r="DO25" s="108">
        <f t="shared" si="12"/>
        <v>3903.06</v>
      </c>
      <c r="DS25" s="108">
        <f t="shared" si="13"/>
        <v>0</v>
      </c>
      <c r="DT25" s="108">
        <v>2106</v>
      </c>
      <c r="DU25" s="108">
        <v>470.34000000000009</v>
      </c>
      <c r="DV25" s="108">
        <v>889.47999999999956</v>
      </c>
      <c r="DW25" s="108">
        <v>246.80000000000015</v>
      </c>
      <c r="DX25" s="108">
        <v>0</v>
      </c>
      <c r="DY25" s="108">
        <v>190.44999999999993</v>
      </c>
      <c r="DZ25" s="108">
        <v>0</v>
      </c>
      <c r="EA25" s="108">
        <v>0</v>
      </c>
      <c r="ED25" s="108">
        <v>854.55</v>
      </c>
      <c r="EE25" s="108">
        <f t="shared" si="14"/>
        <v>4757.62</v>
      </c>
      <c r="EF25" s="108">
        <f t="shared" si="15"/>
        <v>4757.62</v>
      </c>
      <c r="EG25" s="108">
        <v>113.4</v>
      </c>
      <c r="EH25" s="108">
        <v>702</v>
      </c>
      <c r="EI25" s="108">
        <v>0</v>
      </c>
      <c r="EJ25" s="108">
        <v>284.76</v>
      </c>
      <c r="EK25" s="108">
        <v>0</v>
      </c>
      <c r="EL25" s="108">
        <v>0</v>
      </c>
      <c r="EM25" s="108">
        <v>0</v>
      </c>
      <c r="EN25" s="108">
        <f t="shared" si="16"/>
        <v>1100.1599999999999</v>
      </c>
      <c r="EO25" s="108">
        <v>0</v>
      </c>
      <c r="EP25" s="108">
        <v>0</v>
      </c>
      <c r="EQ25" s="108">
        <v>0</v>
      </c>
      <c r="ER25" s="108">
        <v>0</v>
      </c>
      <c r="ES25" s="108">
        <v>0</v>
      </c>
      <c r="ET25" s="108">
        <v>387.59</v>
      </c>
      <c r="EU25" s="108">
        <v>0</v>
      </c>
      <c r="EV25" s="108">
        <v>0</v>
      </c>
      <c r="EW25" s="108">
        <v>2154.6</v>
      </c>
      <c r="EX25" s="108">
        <v>206.5</v>
      </c>
      <c r="EY25" s="108">
        <v>283.5</v>
      </c>
      <c r="EZ25" s="108">
        <v>0</v>
      </c>
      <c r="FD25" s="108">
        <f t="shared" si="17"/>
        <v>3032.19</v>
      </c>
      <c r="FE25" s="108">
        <f t="shared" si="18"/>
        <v>4132.3500000000004</v>
      </c>
      <c r="FM25" s="108">
        <f t="shared" si="19"/>
        <v>0</v>
      </c>
      <c r="FU25" s="108">
        <f t="shared" si="3"/>
        <v>0</v>
      </c>
      <c r="FV25" s="108">
        <v>0</v>
      </c>
      <c r="GB25" s="108">
        <f t="shared" si="20"/>
        <v>0</v>
      </c>
      <c r="GJ25" s="108">
        <f t="shared" si="21"/>
        <v>0</v>
      </c>
      <c r="GK25" s="108">
        <v>0</v>
      </c>
      <c r="GL25" s="108">
        <v>0</v>
      </c>
      <c r="GM25" s="108">
        <v>0</v>
      </c>
      <c r="GN25" s="108">
        <v>0</v>
      </c>
      <c r="GO25" s="108">
        <v>0</v>
      </c>
      <c r="GP25" s="108">
        <v>387.59</v>
      </c>
      <c r="GQ25" s="108">
        <v>0</v>
      </c>
      <c r="GR25" s="108">
        <v>0</v>
      </c>
      <c r="GS25" s="108">
        <v>2154.6</v>
      </c>
      <c r="GT25" s="108">
        <v>206.5</v>
      </c>
      <c r="GU25" s="108">
        <v>283.5</v>
      </c>
      <c r="GV25" s="108">
        <v>0</v>
      </c>
      <c r="GX25" s="108">
        <v>0</v>
      </c>
      <c r="GY25" s="108">
        <f t="shared" si="22"/>
        <v>3032.19</v>
      </c>
      <c r="GZ25" s="108">
        <f t="shared" si="23"/>
        <v>3032.19</v>
      </c>
      <c r="HR25" s="108">
        <f t="shared" si="24"/>
        <v>0</v>
      </c>
      <c r="HS25" s="108">
        <v>0</v>
      </c>
      <c r="HT25" s="108">
        <v>0</v>
      </c>
      <c r="HU25" s="108">
        <v>0</v>
      </c>
      <c r="HV25" s="108">
        <v>0</v>
      </c>
      <c r="HW25" s="108">
        <v>0</v>
      </c>
      <c r="HX25" s="108">
        <v>387.59</v>
      </c>
      <c r="HY25" s="108">
        <v>0</v>
      </c>
      <c r="HZ25" s="108">
        <v>0</v>
      </c>
      <c r="IA25" s="108">
        <v>2154.6</v>
      </c>
      <c r="IB25" s="108">
        <v>206.5</v>
      </c>
      <c r="IC25" s="108">
        <v>283.5</v>
      </c>
      <c r="ID25" s="108">
        <v>0</v>
      </c>
      <c r="IF25" s="108">
        <v>0</v>
      </c>
      <c r="II25" s="108">
        <f t="shared" si="25"/>
        <v>3032.19</v>
      </c>
      <c r="IJ25" s="108">
        <f t="shared" si="26"/>
        <v>3032.19</v>
      </c>
      <c r="IM25" s="108">
        <v>0</v>
      </c>
      <c r="IN25" s="108">
        <v>0</v>
      </c>
      <c r="IO25" s="108">
        <v>0</v>
      </c>
      <c r="IP25" s="108">
        <v>0</v>
      </c>
      <c r="IQ25" s="108">
        <v>0</v>
      </c>
      <c r="IR25" s="108">
        <v>387.59000000000009</v>
      </c>
      <c r="IS25" s="108">
        <v>0</v>
      </c>
      <c r="IT25" s="108">
        <v>0</v>
      </c>
      <c r="IU25" s="108">
        <v>2154.599999999999</v>
      </c>
      <c r="IV25" s="108">
        <v>206.5</v>
      </c>
      <c r="IW25" s="108">
        <v>283.5</v>
      </c>
      <c r="IX25" s="108">
        <v>0</v>
      </c>
      <c r="IZ25" s="108">
        <v>0</v>
      </c>
      <c r="JC25" s="108">
        <f t="shared" si="4"/>
        <v>3032.1899999999991</v>
      </c>
      <c r="JD25" s="108">
        <f t="shared" si="27"/>
        <v>3032.1899999999991</v>
      </c>
    </row>
    <row r="26" spans="1:264" x14ac:dyDescent="0.25">
      <c r="A26" s="107">
        <v>536027</v>
      </c>
      <c r="B26" s="119"/>
      <c r="N26" s="108">
        <v>-102.4</v>
      </c>
      <c r="O26" s="108">
        <v>0</v>
      </c>
      <c r="P26" s="108">
        <v>0</v>
      </c>
      <c r="Q26" s="108">
        <v>0</v>
      </c>
      <c r="R26" s="108">
        <v>-344.14</v>
      </c>
      <c r="S26" s="108">
        <v>0</v>
      </c>
      <c r="T26" s="108">
        <v>240</v>
      </c>
      <c r="V26" s="108">
        <f t="shared" si="0"/>
        <v>-206.53999999999996</v>
      </c>
      <c r="AC26" s="108">
        <v>5192.6400000000003</v>
      </c>
      <c r="AD26" s="108">
        <v>2912.76</v>
      </c>
      <c r="AE26" s="108">
        <v>324.31</v>
      </c>
      <c r="AF26" s="108">
        <v>5287.04</v>
      </c>
      <c r="AG26" s="108">
        <v>9517.66</v>
      </c>
      <c r="AH26" s="108">
        <v>429.4</v>
      </c>
      <c r="AI26" s="108">
        <v>506.76</v>
      </c>
      <c r="AL26" s="108">
        <f t="shared" si="5"/>
        <v>24170.57</v>
      </c>
      <c r="AM26" s="108">
        <f t="shared" si="1"/>
        <v>23964.03</v>
      </c>
      <c r="BD26" s="108">
        <f t="shared" si="6"/>
        <v>0</v>
      </c>
      <c r="BI26" s="108">
        <v>359.32</v>
      </c>
      <c r="BJ26" s="108">
        <v>0</v>
      </c>
      <c r="BR26" s="108">
        <f t="shared" si="7"/>
        <v>359.32</v>
      </c>
      <c r="BS26" s="108">
        <v>5192.6400000000003</v>
      </c>
      <c r="BT26" s="108">
        <v>2912.76</v>
      </c>
      <c r="BU26" s="108">
        <v>324.31</v>
      </c>
      <c r="BV26" s="108">
        <v>5287.04</v>
      </c>
      <c r="BW26" s="108">
        <v>9517.66</v>
      </c>
      <c r="BX26" s="108">
        <v>429.4</v>
      </c>
      <c r="BY26" s="108">
        <v>506.76</v>
      </c>
      <c r="BZ26" s="108">
        <v>0</v>
      </c>
      <c r="CB26" s="108">
        <f t="shared" si="8"/>
        <v>24170.57</v>
      </c>
      <c r="CC26" s="108">
        <f t="shared" si="9"/>
        <v>24529.89</v>
      </c>
      <c r="CT26" s="108">
        <f t="shared" si="2"/>
        <v>0</v>
      </c>
      <c r="CU26" s="108">
        <v>5192.6400000000003</v>
      </c>
      <c r="CV26" s="108">
        <v>2912.76</v>
      </c>
      <c r="CW26" s="108">
        <v>324.31</v>
      </c>
      <c r="CX26" s="108">
        <v>5287.04</v>
      </c>
      <c r="CY26" s="108">
        <v>9517.66</v>
      </c>
      <c r="CZ26" s="108">
        <v>429.4</v>
      </c>
      <c r="DA26" s="108">
        <v>506.76</v>
      </c>
      <c r="DB26" s="108">
        <v>0</v>
      </c>
      <c r="DD26" s="108">
        <v>0</v>
      </c>
      <c r="DE26" s="108">
        <f t="shared" si="10"/>
        <v>24170.57</v>
      </c>
      <c r="DF26" s="108">
        <f t="shared" si="11"/>
        <v>24170.57</v>
      </c>
      <c r="DG26" s="108">
        <v>5192.6400000000003</v>
      </c>
      <c r="DH26" s="108">
        <v>2912.76</v>
      </c>
      <c r="DI26" s="108">
        <v>324.31</v>
      </c>
      <c r="DJ26" s="108">
        <v>5287.04</v>
      </c>
      <c r="DK26" s="108">
        <v>9517.66</v>
      </c>
      <c r="DL26" s="108">
        <v>429.4</v>
      </c>
      <c r="DM26" s="108">
        <v>506.76</v>
      </c>
      <c r="DN26" s="108">
        <v>0</v>
      </c>
      <c r="DO26" s="108">
        <f t="shared" si="12"/>
        <v>24170.57</v>
      </c>
      <c r="DS26" s="108">
        <f t="shared" si="13"/>
        <v>0</v>
      </c>
      <c r="DT26" s="108">
        <v>5192.6400000000058</v>
      </c>
      <c r="DU26" s="108">
        <v>2912.7599999999984</v>
      </c>
      <c r="DV26" s="108">
        <v>324.31000000000012</v>
      </c>
      <c r="DW26" s="108">
        <v>5287.0600000000022</v>
      </c>
      <c r="DX26" s="108">
        <v>9517.6800000000039</v>
      </c>
      <c r="DY26" s="108">
        <v>429.39999999999986</v>
      </c>
      <c r="DZ26" s="108">
        <v>506.76000000000022</v>
      </c>
      <c r="EA26" s="108">
        <v>0</v>
      </c>
      <c r="ED26" s="108">
        <v>0</v>
      </c>
      <c r="EE26" s="108">
        <f t="shared" si="14"/>
        <v>24170.610000000015</v>
      </c>
      <c r="EF26" s="108">
        <f t="shared" si="15"/>
        <v>24170.610000000015</v>
      </c>
      <c r="EG26" s="108">
        <v>507.6</v>
      </c>
      <c r="EH26" s="108">
        <v>0</v>
      </c>
      <c r="EI26" s="108">
        <v>1423.8</v>
      </c>
      <c r="EJ26" s="108">
        <v>-166.11</v>
      </c>
      <c r="EK26" s="108">
        <v>6202.24</v>
      </c>
      <c r="EL26" s="108">
        <v>-6</v>
      </c>
      <c r="EM26" s="108">
        <v>0</v>
      </c>
      <c r="EN26" s="108">
        <f t="shared" si="16"/>
        <v>7961.53</v>
      </c>
      <c r="EO26" s="108">
        <v>17285.189999999999</v>
      </c>
      <c r="EP26" s="108">
        <v>52.5</v>
      </c>
      <c r="EQ26" s="108">
        <v>0</v>
      </c>
      <c r="ER26" s="108">
        <v>748.98</v>
      </c>
      <c r="ES26" s="108">
        <v>42.19</v>
      </c>
      <c r="ET26" s="108">
        <v>11402.27</v>
      </c>
      <c r="EU26" s="108">
        <v>105</v>
      </c>
      <c r="EV26" s="108">
        <v>0</v>
      </c>
      <c r="EW26" s="108">
        <v>3199.5</v>
      </c>
      <c r="EX26" s="108">
        <v>90</v>
      </c>
      <c r="EY26" s="108">
        <v>2308.5</v>
      </c>
      <c r="EZ26" s="108">
        <v>0</v>
      </c>
      <c r="FC26" s="108">
        <v>4056.7</v>
      </c>
      <c r="FD26" s="108">
        <f t="shared" si="17"/>
        <v>39290.829999999994</v>
      </c>
      <c r="FE26" s="108">
        <f t="shared" si="18"/>
        <v>47252.359999999993</v>
      </c>
      <c r="FM26" s="108">
        <f t="shared" si="19"/>
        <v>0</v>
      </c>
      <c r="FU26" s="108">
        <f t="shared" si="3"/>
        <v>0</v>
      </c>
      <c r="FV26" s="108">
        <v>0</v>
      </c>
      <c r="GB26" s="108">
        <f t="shared" si="20"/>
        <v>0</v>
      </c>
      <c r="GJ26" s="108">
        <f t="shared" si="21"/>
        <v>0</v>
      </c>
      <c r="GK26" s="108">
        <v>17285.189999999999</v>
      </c>
      <c r="GL26" s="108">
        <v>52.5</v>
      </c>
      <c r="GM26" s="108">
        <v>0</v>
      </c>
      <c r="GN26" s="108">
        <v>748.98</v>
      </c>
      <c r="GO26" s="108">
        <v>42.19</v>
      </c>
      <c r="GP26" s="108">
        <v>11402.27</v>
      </c>
      <c r="GQ26" s="108">
        <v>105</v>
      </c>
      <c r="GR26" s="108">
        <v>0</v>
      </c>
      <c r="GS26" s="108">
        <v>3199.5</v>
      </c>
      <c r="GT26" s="108">
        <v>90</v>
      </c>
      <c r="GU26" s="108">
        <v>2308.5</v>
      </c>
      <c r="GV26" s="108">
        <v>0</v>
      </c>
      <c r="GX26" s="108">
        <v>0</v>
      </c>
      <c r="GY26" s="108">
        <f t="shared" si="22"/>
        <v>35234.129999999997</v>
      </c>
      <c r="GZ26" s="108">
        <f t="shared" si="23"/>
        <v>35234.129999999997</v>
      </c>
      <c r="HR26" s="108">
        <f t="shared" si="24"/>
        <v>0</v>
      </c>
      <c r="HS26" s="108">
        <v>17285.189999999999</v>
      </c>
      <c r="HT26" s="108">
        <v>52.5</v>
      </c>
      <c r="HU26" s="108">
        <v>0</v>
      </c>
      <c r="HV26" s="108">
        <v>748.98</v>
      </c>
      <c r="HW26" s="108">
        <v>42.18</v>
      </c>
      <c r="HX26" s="108">
        <v>11402.25</v>
      </c>
      <c r="HY26" s="108">
        <v>105</v>
      </c>
      <c r="HZ26" s="108">
        <v>0</v>
      </c>
      <c r="IA26" s="108">
        <v>3199.5</v>
      </c>
      <c r="IB26" s="108">
        <v>90</v>
      </c>
      <c r="IC26" s="108">
        <v>2308.5</v>
      </c>
      <c r="ID26" s="108">
        <v>0</v>
      </c>
      <c r="IF26" s="108">
        <v>0</v>
      </c>
      <c r="II26" s="108">
        <f t="shared" si="25"/>
        <v>35234.1</v>
      </c>
      <c r="IJ26" s="108">
        <f t="shared" si="26"/>
        <v>35234.1</v>
      </c>
      <c r="IM26" s="108">
        <v>17285.189999999991</v>
      </c>
      <c r="IN26" s="108">
        <v>52.5</v>
      </c>
      <c r="IO26" s="108">
        <v>0</v>
      </c>
      <c r="IP26" s="108">
        <v>748.9699999999998</v>
      </c>
      <c r="IQ26" s="108">
        <v>42.180000000000007</v>
      </c>
      <c r="IR26" s="108">
        <v>11402.249999999993</v>
      </c>
      <c r="IS26" s="108">
        <v>105</v>
      </c>
      <c r="IT26" s="108">
        <v>0</v>
      </c>
      <c r="IU26" s="108">
        <v>3199.5</v>
      </c>
      <c r="IV26" s="108">
        <v>90</v>
      </c>
      <c r="IW26" s="108">
        <v>2308.5</v>
      </c>
      <c r="IX26" s="108">
        <v>0</v>
      </c>
      <c r="IZ26" s="108">
        <v>0</v>
      </c>
      <c r="JC26" s="108">
        <f t="shared" si="4"/>
        <v>35234.089999999982</v>
      </c>
      <c r="JD26" s="108">
        <f t="shared" si="27"/>
        <v>35234.089999999982</v>
      </c>
    </row>
    <row r="27" spans="1:264" x14ac:dyDescent="0.25">
      <c r="A27" s="107">
        <v>536079</v>
      </c>
      <c r="B27" s="119"/>
      <c r="N27" s="108">
        <v>0</v>
      </c>
      <c r="O27" s="108">
        <v>0</v>
      </c>
      <c r="P27" s="108">
        <v>0</v>
      </c>
      <c r="Q27" s="108">
        <v>0</v>
      </c>
      <c r="R27" s="108">
        <v>0</v>
      </c>
      <c r="S27" s="108">
        <v>0</v>
      </c>
      <c r="T27" s="108">
        <v>0</v>
      </c>
      <c r="V27" s="108">
        <f t="shared" si="0"/>
        <v>0</v>
      </c>
      <c r="AC27" s="108">
        <v>6528.6</v>
      </c>
      <c r="AD27" s="108">
        <v>3580.2</v>
      </c>
      <c r="AE27" s="108">
        <v>308.49</v>
      </c>
      <c r="AF27" s="108">
        <v>925.47</v>
      </c>
      <c r="AG27" s="108">
        <v>1264.77</v>
      </c>
      <c r="AH27" s="108">
        <v>39</v>
      </c>
      <c r="AI27" s="108">
        <v>964.08</v>
      </c>
      <c r="AL27" s="108">
        <f t="shared" si="5"/>
        <v>13610.609999999999</v>
      </c>
      <c r="AM27" s="108">
        <f t="shared" si="1"/>
        <v>13610.609999999999</v>
      </c>
      <c r="BD27" s="108">
        <f t="shared" si="6"/>
        <v>0</v>
      </c>
      <c r="BI27" s="108">
        <v>547.34</v>
      </c>
      <c r="BJ27" s="108">
        <v>1131.2</v>
      </c>
      <c r="BR27" s="108">
        <f t="shared" si="7"/>
        <v>1678.54</v>
      </c>
      <c r="BS27" s="108">
        <v>6528.6</v>
      </c>
      <c r="BT27" s="108">
        <v>3580.2</v>
      </c>
      <c r="BU27" s="108">
        <v>308.49</v>
      </c>
      <c r="BV27" s="108">
        <v>925.47</v>
      </c>
      <c r="BW27" s="108">
        <v>1264.77</v>
      </c>
      <c r="BX27" s="108">
        <v>39</v>
      </c>
      <c r="BY27" s="108">
        <v>964.08</v>
      </c>
      <c r="BZ27" s="108">
        <v>1131.2</v>
      </c>
      <c r="CB27" s="108">
        <f t="shared" si="8"/>
        <v>14741.81</v>
      </c>
      <c r="CC27" s="108">
        <f t="shared" si="9"/>
        <v>16420.349999999999</v>
      </c>
      <c r="CT27" s="108">
        <f t="shared" si="2"/>
        <v>0</v>
      </c>
      <c r="CU27" s="108">
        <v>6528.6</v>
      </c>
      <c r="CV27" s="108">
        <v>3580.2</v>
      </c>
      <c r="CW27" s="108">
        <v>308.49</v>
      </c>
      <c r="CX27" s="108">
        <v>925.47</v>
      </c>
      <c r="CY27" s="108">
        <v>1264.77</v>
      </c>
      <c r="CZ27" s="108">
        <v>39</v>
      </c>
      <c r="DA27" s="108">
        <v>964.08</v>
      </c>
      <c r="DB27" s="108">
        <v>1131.2</v>
      </c>
      <c r="DD27" s="108">
        <v>0</v>
      </c>
      <c r="DE27" s="108">
        <f t="shared" si="10"/>
        <v>14741.81</v>
      </c>
      <c r="DF27" s="108">
        <f t="shared" si="11"/>
        <v>14741.81</v>
      </c>
      <c r="DG27" s="108">
        <v>6528.6</v>
      </c>
      <c r="DH27" s="108">
        <v>3580.2</v>
      </c>
      <c r="DI27" s="108">
        <v>308.49</v>
      </c>
      <c r="DJ27" s="108">
        <v>925.47</v>
      </c>
      <c r="DK27" s="108">
        <v>1264.77</v>
      </c>
      <c r="DL27" s="108">
        <v>39</v>
      </c>
      <c r="DM27" s="108">
        <v>964.08</v>
      </c>
      <c r="DN27" s="108">
        <v>1131.2</v>
      </c>
      <c r="DO27" s="108">
        <f t="shared" si="12"/>
        <v>14741.81</v>
      </c>
      <c r="DS27" s="108">
        <f t="shared" si="13"/>
        <v>0</v>
      </c>
      <c r="DT27" s="108">
        <v>6528.6000000000022</v>
      </c>
      <c r="DU27" s="108">
        <v>3580.1999999999989</v>
      </c>
      <c r="DV27" s="108">
        <v>308.49</v>
      </c>
      <c r="DW27" s="108">
        <v>925.4699999999998</v>
      </c>
      <c r="DX27" s="108">
        <v>1264.77</v>
      </c>
      <c r="DY27" s="108">
        <v>39</v>
      </c>
      <c r="DZ27" s="108">
        <v>964.07999999999981</v>
      </c>
      <c r="EA27" s="108">
        <v>1131.2</v>
      </c>
      <c r="ED27" s="108">
        <v>0</v>
      </c>
      <c r="EE27" s="108">
        <f t="shared" si="14"/>
        <v>14741.810000000001</v>
      </c>
      <c r="EF27" s="108">
        <f t="shared" si="15"/>
        <v>14741.810000000001</v>
      </c>
      <c r="EG27" s="108">
        <v>324</v>
      </c>
      <c r="EH27" s="108">
        <v>0</v>
      </c>
      <c r="EI27" s="108">
        <v>0</v>
      </c>
      <c r="EJ27" s="108">
        <v>0</v>
      </c>
      <c r="EK27" s="108">
        <v>0</v>
      </c>
      <c r="EL27" s="108">
        <v>0</v>
      </c>
      <c r="EM27" s="108">
        <v>0</v>
      </c>
      <c r="EN27" s="108">
        <f t="shared" si="16"/>
        <v>324</v>
      </c>
      <c r="EO27" s="108">
        <v>4540.2</v>
      </c>
      <c r="EP27" s="108">
        <v>0</v>
      </c>
      <c r="EQ27" s="108">
        <v>0</v>
      </c>
      <c r="ER27" s="108">
        <v>1245.83</v>
      </c>
      <c r="ES27" s="108">
        <v>0</v>
      </c>
      <c r="ET27" s="108">
        <v>3322.2</v>
      </c>
      <c r="EU27" s="108">
        <v>0</v>
      </c>
      <c r="EV27" s="108">
        <v>0</v>
      </c>
      <c r="EW27" s="108">
        <v>3969</v>
      </c>
      <c r="EX27" s="108">
        <v>52.5</v>
      </c>
      <c r="EY27" s="108">
        <v>2268</v>
      </c>
      <c r="EZ27" s="108">
        <v>1297.8</v>
      </c>
      <c r="FC27" s="108">
        <v>1872.33</v>
      </c>
      <c r="FD27" s="108">
        <f t="shared" si="17"/>
        <v>18567.86</v>
      </c>
      <c r="FE27" s="108">
        <f t="shared" si="18"/>
        <v>18891.86</v>
      </c>
      <c r="FM27" s="108">
        <f t="shared" si="19"/>
        <v>0</v>
      </c>
      <c r="FU27" s="108">
        <f t="shared" si="3"/>
        <v>0</v>
      </c>
      <c r="FV27" s="108">
        <v>1270.04</v>
      </c>
      <c r="GB27" s="108">
        <f t="shared" si="20"/>
        <v>1270.04</v>
      </c>
      <c r="GJ27" s="108">
        <f t="shared" si="21"/>
        <v>0</v>
      </c>
      <c r="GK27" s="108">
        <v>4540.2</v>
      </c>
      <c r="GL27" s="108">
        <v>0</v>
      </c>
      <c r="GM27" s="108">
        <v>0</v>
      </c>
      <c r="GN27" s="108">
        <v>1245.83</v>
      </c>
      <c r="GO27" s="108">
        <v>0</v>
      </c>
      <c r="GP27" s="108">
        <v>3322.2</v>
      </c>
      <c r="GQ27" s="108">
        <v>0</v>
      </c>
      <c r="GR27" s="108">
        <v>0</v>
      </c>
      <c r="GS27" s="108">
        <v>3969</v>
      </c>
      <c r="GT27" s="108">
        <v>52.5</v>
      </c>
      <c r="GU27" s="108">
        <v>2268</v>
      </c>
      <c r="GV27" s="108">
        <v>1297.8</v>
      </c>
      <c r="GX27" s="108">
        <v>1270.04</v>
      </c>
      <c r="GY27" s="108">
        <f t="shared" si="22"/>
        <v>17965.57</v>
      </c>
      <c r="GZ27" s="108">
        <f t="shared" si="23"/>
        <v>19235.61</v>
      </c>
      <c r="HR27" s="108">
        <f t="shared" si="24"/>
        <v>0</v>
      </c>
      <c r="HS27" s="108">
        <v>4540.2</v>
      </c>
      <c r="HT27" s="108">
        <v>0</v>
      </c>
      <c r="HU27" s="108">
        <v>0</v>
      </c>
      <c r="HV27" s="108">
        <v>1245.83</v>
      </c>
      <c r="HW27" s="108">
        <v>0</v>
      </c>
      <c r="HX27" s="108">
        <v>3322.2</v>
      </c>
      <c r="HY27" s="108">
        <v>0</v>
      </c>
      <c r="HZ27" s="108">
        <v>0</v>
      </c>
      <c r="IA27" s="108">
        <v>3969</v>
      </c>
      <c r="IB27" s="108">
        <v>52.5</v>
      </c>
      <c r="IC27" s="108">
        <v>2268</v>
      </c>
      <c r="ID27" s="108">
        <v>1297.8</v>
      </c>
      <c r="IF27" s="108">
        <v>1270.04</v>
      </c>
      <c r="II27" s="108">
        <f t="shared" si="25"/>
        <v>17965.57</v>
      </c>
      <c r="IJ27" s="108">
        <f t="shared" si="26"/>
        <v>17965.57</v>
      </c>
      <c r="IM27" s="108">
        <v>4540.199999999998</v>
      </c>
      <c r="IN27" s="108">
        <v>0</v>
      </c>
      <c r="IO27" s="108">
        <v>0</v>
      </c>
      <c r="IP27" s="108">
        <v>1245.8100000000004</v>
      </c>
      <c r="IQ27" s="108">
        <v>0</v>
      </c>
      <c r="IR27" s="108">
        <v>3322.1999999999989</v>
      </c>
      <c r="IS27" s="108">
        <v>0</v>
      </c>
      <c r="IT27" s="108">
        <v>0</v>
      </c>
      <c r="IU27" s="108">
        <v>3969</v>
      </c>
      <c r="IV27" s="108">
        <v>52.5</v>
      </c>
      <c r="IW27" s="108">
        <v>2268</v>
      </c>
      <c r="IX27" s="108">
        <v>1297.7999999999995</v>
      </c>
      <c r="IZ27" s="108">
        <v>1270.04</v>
      </c>
      <c r="JC27" s="108">
        <f t="shared" si="4"/>
        <v>17965.55</v>
      </c>
      <c r="JD27" s="108">
        <f t="shared" si="27"/>
        <v>17965.55</v>
      </c>
    </row>
    <row r="28" spans="1:264" x14ac:dyDescent="0.25">
      <c r="A28" s="107">
        <v>536070</v>
      </c>
      <c r="B28" s="119"/>
      <c r="N28" s="108">
        <v>972.8</v>
      </c>
      <c r="O28" s="108">
        <v>701.44</v>
      </c>
      <c r="P28" s="108">
        <v>0</v>
      </c>
      <c r="Q28" s="108">
        <v>1079.6500000000001</v>
      </c>
      <c r="R28" s="108">
        <v>890.1</v>
      </c>
      <c r="S28" s="108">
        <v>7.48</v>
      </c>
      <c r="T28" s="108">
        <v>1044</v>
      </c>
      <c r="V28" s="108">
        <f t="shared" si="0"/>
        <v>4695.47</v>
      </c>
      <c r="AC28" s="108">
        <v>4870.8</v>
      </c>
      <c r="AD28" s="108">
        <v>2944.62</v>
      </c>
      <c r="AE28" s="108">
        <v>356.74</v>
      </c>
      <c r="AF28" s="108">
        <v>3976.37</v>
      </c>
      <c r="AG28" s="108">
        <v>1152.3499999999999</v>
      </c>
      <c r="AH28" s="108">
        <v>45.1</v>
      </c>
      <c r="AI28" s="108">
        <v>516.6</v>
      </c>
      <c r="AL28" s="108">
        <f t="shared" si="5"/>
        <v>13862.58</v>
      </c>
      <c r="AM28" s="108">
        <f t="shared" si="1"/>
        <v>18558.05</v>
      </c>
      <c r="BD28" s="108">
        <f t="shared" si="6"/>
        <v>0</v>
      </c>
      <c r="BI28" s="108">
        <v>284.60000000000002</v>
      </c>
      <c r="BJ28" s="108">
        <v>0</v>
      </c>
      <c r="BR28" s="108">
        <f t="shared" si="7"/>
        <v>284.60000000000002</v>
      </c>
      <c r="BS28" s="108">
        <v>4870.8</v>
      </c>
      <c r="BT28" s="108">
        <v>2944.62</v>
      </c>
      <c r="BU28" s="108">
        <v>356.74</v>
      </c>
      <c r="BV28" s="108">
        <v>3976.37</v>
      </c>
      <c r="BW28" s="108">
        <v>1152.3499999999999</v>
      </c>
      <c r="BX28" s="108">
        <v>45.1</v>
      </c>
      <c r="BY28" s="108">
        <v>516.6</v>
      </c>
      <c r="BZ28" s="108">
        <v>0</v>
      </c>
      <c r="CB28" s="108">
        <f t="shared" si="8"/>
        <v>13862.58</v>
      </c>
      <c r="CC28" s="108">
        <f t="shared" si="9"/>
        <v>14147.18</v>
      </c>
      <c r="CT28" s="108">
        <f t="shared" si="2"/>
        <v>0</v>
      </c>
      <c r="CU28" s="108">
        <v>4870.8</v>
      </c>
      <c r="CV28" s="108">
        <v>2944.62</v>
      </c>
      <c r="CW28" s="108">
        <v>356.74</v>
      </c>
      <c r="CX28" s="108">
        <v>3976.37</v>
      </c>
      <c r="CY28" s="108">
        <v>1152.3499999999999</v>
      </c>
      <c r="CZ28" s="108">
        <v>45.1</v>
      </c>
      <c r="DA28" s="108">
        <v>516.6</v>
      </c>
      <c r="DB28" s="108">
        <v>0</v>
      </c>
      <c r="DD28" s="108">
        <v>0</v>
      </c>
      <c r="DE28" s="108">
        <f t="shared" si="10"/>
        <v>13862.58</v>
      </c>
      <c r="DF28" s="108">
        <f t="shared" si="11"/>
        <v>13862.58</v>
      </c>
      <c r="DG28" s="108">
        <v>4870.8</v>
      </c>
      <c r="DH28" s="108">
        <v>2944.62</v>
      </c>
      <c r="DI28" s="108">
        <v>356.74</v>
      </c>
      <c r="DJ28" s="108">
        <v>3976.37</v>
      </c>
      <c r="DK28" s="108">
        <v>1152.3499999999999</v>
      </c>
      <c r="DL28" s="108">
        <v>45.1</v>
      </c>
      <c r="DM28" s="108">
        <v>516.6</v>
      </c>
      <c r="DN28" s="108">
        <v>0</v>
      </c>
      <c r="DO28" s="108">
        <f t="shared" si="12"/>
        <v>13862.58</v>
      </c>
      <c r="DS28" s="108">
        <f t="shared" si="13"/>
        <v>0</v>
      </c>
      <c r="DT28" s="108">
        <v>4870.8000000000093</v>
      </c>
      <c r="DU28" s="108">
        <v>2944.6200000000044</v>
      </c>
      <c r="DV28" s="108">
        <v>356.75</v>
      </c>
      <c r="DW28" s="108">
        <v>3976.3599999999988</v>
      </c>
      <c r="DX28" s="108">
        <v>1152.3399999999997</v>
      </c>
      <c r="DY28" s="108">
        <v>45.100000000000016</v>
      </c>
      <c r="DZ28" s="108">
        <v>516.60000000000025</v>
      </c>
      <c r="EA28" s="108">
        <v>0</v>
      </c>
      <c r="EC28" s="108">
        <v>80</v>
      </c>
      <c r="ED28" s="108">
        <v>2450.9499999999998</v>
      </c>
      <c r="EE28" s="108">
        <f t="shared" si="14"/>
        <v>16393.520000000015</v>
      </c>
      <c r="EF28" s="108">
        <f t="shared" si="15"/>
        <v>16393.520000000015</v>
      </c>
      <c r="EG28" s="108">
        <v>-2133</v>
      </c>
      <c r="EH28" s="108">
        <v>-747.9</v>
      </c>
      <c r="EI28" s="108">
        <v>106.79</v>
      </c>
      <c r="EJ28" s="108">
        <v>-1815.36</v>
      </c>
      <c r="EK28" s="108">
        <v>367.55</v>
      </c>
      <c r="EL28" s="108">
        <v>-6.5</v>
      </c>
      <c r="EM28" s="108">
        <v>2204.2799999999997</v>
      </c>
      <c r="EN28" s="108">
        <f t="shared" si="16"/>
        <v>-2024.1400000000003</v>
      </c>
      <c r="EO28" s="108">
        <v>1097.22</v>
      </c>
      <c r="EP28" s="108">
        <v>0</v>
      </c>
      <c r="EQ28" s="108">
        <v>0</v>
      </c>
      <c r="ER28" s="108">
        <v>0</v>
      </c>
      <c r="ES28" s="108">
        <v>0</v>
      </c>
      <c r="ET28" s="108">
        <v>3633.66</v>
      </c>
      <c r="EU28" s="108">
        <v>0</v>
      </c>
      <c r="EV28" s="108">
        <v>0</v>
      </c>
      <c r="EW28" s="108">
        <v>3458.7</v>
      </c>
      <c r="EX28" s="108">
        <v>0</v>
      </c>
      <c r="EY28" s="108">
        <v>2466.4499999999998</v>
      </c>
      <c r="EZ28" s="108">
        <v>0</v>
      </c>
      <c r="FD28" s="108">
        <f t="shared" si="17"/>
        <v>10656.029999999999</v>
      </c>
      <c r="FE28" s="108">
        <f t="shared" si="18"/>
        <v>8631.89</v>
      </c>
      <c r="FM28" s="108">
        <f t="shared" si="19"/>
        <v>0</v>
      </c>
      <c r="FU28" s="108">
        <f t="shared" si="3"/>
        <v>0</v>
      </c>
      <c r="FV28" s="108">
        <v>0</v>
      </c>
      <c r="GB28" s="108">
        <f t="shared" si="20"/>
        <v>0</v>
      </c>
      <c r="GJ28" s="108">
        <f t="shared" si="21"/>
        <v>0</v>
      </c>
      <c r="GK28" s="108">
        <v>1097.22</v>
      </c>
      <c r="GL28" s="108">
        <v>0</v>
      </c>
      <c r="GM28" s="108">
        <v>0</v>
      </c>
      <c r="GN28" s="108">
        <v>0</v>
      </c>
      <c r="GO28" s="108">
        <v>0</v>
      </c>
      <c r="GP28" s="108">
        <v>3633.66</v>
      </c>
      <c r="GQ28" s="108">
        <v>0</v>
      </c>
      <c r="GR28" s="108">
        <v>0</v>
      </c>
      <c r="GS28" s="108">
        <v>3458.7</v>
      </c>
      <c r="GT28" s="108">
        <v>0</v>
      </c>
      <c r="GU28" s="108">
        <v>2466.4499999999998</v>
      </c>
      <c r="GV28" s="108">
        <v>0</v>
      </c>
      <c r="GX28" s="108">
        <v>0</v>
      </c>
      <c r="GY28" s="108">
        <f t="shared" si="22"/>
        <v>10656.029999999999</v>
      </c>
      <c r="GZ28" s="108">
        <f t="shared" si="23"/>
        <v>10656.029999999999</v>
      </c>
      <c r="HR28" s="108">
        <f t="shared" si="24"/>
        <v>0</v>
      </c>
      <c r="HS28" s="108">
        <v>1097.22</v>
      </c>
      <c r="HT28" s="108">
        <v>0</v>
      </c>
      <c r="HU28" s="108">
        <v>0</v>
      </c>
      <c r="HV28" s="108">
        <v>0</v>
      </c>
      <c r="HW28" s="108">
        <v>0</v>
      </c>
      <c r="HX28" s="108">
        <v>3633.65</v>
      </c>
      <c r="HY28" s="108">
        <v>0</v>
      </c>
      <c r="HZ28" s="108">
        <v>0</v>
      </c>
      <c r="IA28" s="108">
        <v>3458.7</v>
      </c>
      <c r="IB28" s="108">
        <v>0</v>
      </c>
      <c r="IC28" s="108">
        <v>2466.4499999999998</v>
      </c>
      <c r="ID28" s="108">
        <v>0</v>
      </c>
      <c r="IF28" s="108">
        <v>0</v>
      </c>
      <c r="II28" s="108">
        <f t="shared" si="25"/>
        <v>10656.02</v>
      </c>
      <c r="IJ28" s="108">
        <f t="shared" si="26"/>
        <v>10656.02</v>
      </c>
      <c r="IM28" s="108">
        <v>1097.1999999999991</v>
      </c>
      <c r="IN28" s="108">
        <v>0</v>
      </c>
      <c r="IO28" s="108">
        <v>0</v>
      </c>
      <c r="IP28" s="108">
        <v>0</v>
      </c>
      <c r="IQ28" s="108">
        <v>0</v>
      </c>
      <c r="IR28" s="108">
        <v>3633.6499999999996</v>
      </c>
      <c r="IS28" s="108">
        <v>0</v>
      </c>
      <c r="IT28" s="108">
        <v>0</v>
      </c>
      <c r="IU28" s="108">
        <v>3458.6999999999989</v>
      </c>
      <c r="IV28" s="108">
        <v>0</v>
      </c>
      <c r="IW28" s="108">
        <v>2466.4499999999998</v>
      </c>
      <c r="IX28" s="108">
        <v>0</v>
      </c>
      <c r="IZ28" s="108">
        <v>0</v>
      </c>
      <c r="JC28" s="108">
        <f t="shared" si="4"/>
        <v>10655.999999999996</v>
      </c>
      <c r="JD28" s="108">
        <f t="shared" si="27"/>
        <v>10655.999999999996</v>
      </c>
    </row>
    <row r="29" spans="1:264" x14ac:dyDescent="0.25">
      <c r="A29" s="107">
        <v>3455</v>
      </c>
      <c r="B29" s="119"/>
      <c r="N29" s="108">
        <v>-844.8</v>
      </c>
      <c r="O29" s="108">
        <v>0</v>
      </c>
      <c r="P29" s="108">
        <v>-2400.9</v>
      </c>
      <c r="Q29" s="108">
        <v>-339.75</v>
      </c>
      <c r="R29" s="108">
        <v>0</v>
      </c>
      <c r="S29" s="108">
        <v>-144.84</v>
      </c>
      <c r="T29" s="108">
        <v>667.8</v>
      </c>
      <c r="V29" s="108">
        <f t="shared" si="0"/>
        <v>-3062.49</v>
      </c>
      <c r="AC29" s="108">
        <v>13941.72</v>
      </c>
      <c r="AD29" s="108">
        <v>2428.92</v>
      </c>
      <c r="AE29" s="108">
        <v>5244.33</v>
      </c>
      <c r="AF29" s="108">
        <v>3393.39</v>
      </c>
      <c r="AG29" s="108">
        <v>0</v>
      </c>
      <c r="AH29" s="108">
        <v>1684.8</v>
      </c>
      <c r="AI29" s="108">
        <v>2416.2800000000002</v>
      </c>
      <c r="AL29" s="108">
        <f t="shared" si="5"/>
        <v>29109.439999999999</v>
      </c>
      <c r="AM29" s="108">
        <f t="shared" si="1"/>
        <v>26046.949999999997</v>
      </c>
      <c r="BD29" s="108">
        <f t="shared" si="6"/>
        <v>0</v>
      </c>
      <c r="BI29" s="108">
        <v>1015.78</v>
      </c>
      <c r="BJ29" s="108">
        <v>6651.78</v>
      </c>
      <c r="BR29" s="108">
        <f t="shared" si="7"/>
        <v>7667.5599999999995</v>
      </c>
      <c r="BS29" s="108">
        <v>13941.72</v>
      </c>
      <c r="BT29" s="108">
        <v>2428.92</v>
      </c>
      <c r="BU29" s="108">
        <v>5244.33</v>
      </c>
      <c r="BV29" s="108">
        <v>3393.39</v>
      </c>
      <c r="BW29" s="108">
        <v>0</v>
      </c>
      <c r="BX29" s="108">
        <v>1684.8</v>
      </c>
      <c r="BY29" s="108">
        <v>2416.2800000000002</v>
      </c>
      <c r="BZ29" s="108">
        <v>6651.78</v>
      </c>
      <c r="CA29" s="108">
        <v>938</v>
      </c>
      <c r="CB29" s="108">
        <f t="shared" si="8"/>
        <v>36699.22</v>
      </c>
      <c r="CC29" s="108">
        <f t="shared" si="9"/>
        <v>44366.78</v>
      </c>
      <c r="CT29" s="108">
        <f t="shared" si="2"/>
        <v>0</v>
      </c>
      <c r="CU29" s="108">
        <v>13941.72</v>
      </c>
      <c r="CV29" s="108">
        <v>2428.92</v>
      </c>
      <c r="CW29" s="108">
        <v>5244.33</v>
      </c>
      <c r="CX29" s="108">
        <v>3393.39</v>
      </c>
      <c r="CY29" s="108">
        <v>0</v>
      </c>
      <c r="CZ29" s="108">
        <v>1684.8</v>
      </c>
      <c r="DA29" s="108">
        <v>2416.2800000000002</v>
      </c>
      <c r="DB29" s="108">
        <v>6651.78</v>
      </c>
      <c r="DD29" s="108">
        <v>0</v>
      </c>
      <c r="DE29" s="108">
        <f t="shared" si="10"/>
        <v>35761.22</v>
      </c>
      <c r="DF29" s="108">
        <f t="shared" si="11"/>
        <v>35761.22</v>
      </c>
      <c r="DG29" s="108">
        <v>13941.72</v>
      </c>
      <c r="DH29" s="108">
        <v>2428.92</v>
      </c>
      <c r="DI29" s="108">
        <v>5244.33</v>
      </c>
      <c r="DJ29" s="108">
        <v>3393.39</v>
      </c>
      <c r="DK29" s="108">
        <v>0</v>
      </c>
      <c r="DL29" s="108">
        <v>1684.8</v>
      </c>
      <c r="DM29" s="108">
        <v>2416.2800000000002</v>
      </c>
      <c r="DN29" s="108">
        <v>6651.78</v>
      </c>
      <c r="DO29" s="108">
        <f t="shared" si="12"/>
        <v>35761.22</v>
      </c>
      <c r="DP29" s="108">
        <f>165*-1.5</f>
        <v>-247.5</v>
      </c>
      <c r="DS29" s="108">
        <f t="shared" si="13"/>
        <v>-247.5</v>
      </c>
      <c r="DT29" s="108">
        <v>13941.720000000003</v>
      </c>
      <c r="DU29" s="108">
        <v>2428.92</v>
      </c>
      <c r="DV29" s="108">
        <v>5244.3300000000072</v>
      </c>
      <c r="DW29" s="108">
        <v>3393.3900000000062</v>
      </c>
      <c r="DX29" s="108">
        <v>0</v>
      </c>
      <c r="DY29" s="108">
        <v>1684.7999999999995</v>
      </c>
      <c r="DZ29" s="108">
        <v>2416.2999999999961</v>
      </c>
      <c r="EA29" s="108">
        <v>6651.78</v>
      </c>
      <c r="EB29" s="108">
        <v>40</v>
      </c>
      <c r="ED29" s="108">
        <v>0</v>
      </c>
      <c r="EE29" s="108">
        <f t="shared" si="14"/>
        <v>35801.240000000013</v>
      </c>
      <c r="EF29" s="108">
        <f t="shared" si="15"/>
        <v>35553.740000000013</v>
      </c>
      <c r="EG29" s="108">
        <v>-1733.4</v>
      </c>
      <c r="EH29" s="108">
        <v>259.2</v>
      </c>
      <c r="EI29" s="108">
        <v>284.76</v>
      </c>
      <c r="EJ29" s="108">
        <v>1447.53</v>
      </c>
      <c r="EK29" s="108">
        <v>0</v>
      </c>
      <c r="EL29" s="108">
        <v>-321</v>
      </c>
      <c r="EM29" s="108">
        <v>1773</v>
      </c>
      <c r="EN29" s="108">
        <f t="shared" si="16"/>
        <v>1710.09</v>
      </c>
      <c r="EO29" s="108">
        <v>0</v>
      </c>
      <c r="EP29" s="108">
        <v>0</v>
      </c>
      <c r="EQ29" s="108">
        <v>0</v>
      </c>
      <c r="ER29" s="108">
        <v>7474.95</v>
      </c>
      <c r="ES29" s="108">
        <v>682.5</v>
      </c>
      <c r="ET29" s="108">
        <v>5315.52</v>
      </c>
      <c r="EU29" s="108">
        <v>0</v>
      </c>
      <c r="EV29" s="108">
        <v>0</v>
      </c>
      <c r="EW29" s="108">
        <v>10999.8</v>
      </c>
      <c r="EX29" s="108">
        <v>745.5</v>
      </c>
      <c r="EY29" s="108">
        <v>4101.3</v>
      </c>
      <c r="EZ29" s="108">
        <v>389.34</v>
      </c>
      <c r="FC29" s="108">
        <v>5184.9000000000005</v>
      </c>
      <c r="FD29" s="108">
        <f t="shared" si="17"/>
        <v>34893.81</v>
      </c>
      <c r="FE29" s="108">
        <f t="shared" si="18"/>
        <v>36603.899999999994</v>
      </c>
      <c r="FM29" s="108">
        <f t="shared" si="19"/>
        <v>0</v>
      </c>
      <c r="FU29" s="108">
        <f t="shared" si="3"/>
        <v>0</v>
      </c>
      <c r="FV29" s="108">
        <v>4660.57</v>
      </c>
      <c r="GB29" s="108">
        <f t="shared" si="20"/>
        <v>4660.57</v>
      </c>
      <c r="GJ29" s="108">
        <f t="shared" si="21"/>
        <v>0</v>
      </c>
      <c r="GK29" s="108">
        <v>0</v>
      </c>
      <c r="GL29" s="108">
        <v>0</v>
      </c>
      <c r="GM29" s="108">
        <v>0</v>
      </c>
      <c r="GN29" s="108">
        <v>7474.95</v>
      </c>
      <c r="GO29" s="108">
        <v>682.5</v>
      </c>
      <c r="GP29" s="108">
        <v>5315.52</v>
      </c>
      <c r="GQ29" s="108">
        <v>0</v>
      </c>
      <c r="GR29" s="108">
        <v>0</v>
      </c>
      <c r="GS29" s="108">
        <v>10999.8</v>
      </c>
      <c r="GT29" s="108">
        <v>745.5</v>
      </c>
      <c r="GU29" s="108">
        <v>4101.3</v>
      </c>
      <c r="GV29" s="108">
        <v>389.34</v>
      </c>
      <c r="GX29" s="108">
        <v>4660.57</v>
      </c>
      <c r="GY29" s="108">
        <f t="shared" si="22"/>
        <v>34369.479999999996</v>
      </c>
      <c r="GZ29" s="108">
        <f t="shared" si="23"/>
        <v>39030.049999999996</v>
      </c>
      <c r="HR29" s="108">
        <f t="shared" si="24"/>
        <v>0</v>
      </c>
      <c r="HS29" s="108">
        <v>0</v>
      </c>
      <c r="HT29" s="108">
        <v>0</v>
      </c>
      <c r="HU29" s="108">
        <v>0</v>
      </c>
      <c r="HV29" s="108">
        <v>7474.95</v>
      </c>
      <c r="HW29" s="108">
        <v>682.5</v>
      </c>
      <c r="HX29" s="108">
        <v>5315.52</v>
      </c>
      <c r="HY29" s="108">
        <v>0</v>
      </c>
      <c r="HZ29" s="108">
        <v>0</v>
      </c>
      <c r="IA29" s="108">
        <v>10999.8</v>
      </c>
      <c r="IB29" s="108">
        <v>745.5</v>
      </c>
      <c r="IC29" s="108">
        <v>4101.3</v>
      </c>
      <c r="ID29" s="108">
        <v>389.34</v>
      </c>
      <c r="IF29" s="108">
        <v>4660.57</v>
      </c>
      <c r="II29" s="108">
        <f t="shared" si="25"/>
        <v>34369.479999999996</v>
      </c>
      <c r="IJ29" s="108">
        <f t="shared" si="26"/>
        <v>34369.479999999996</v>
      </c>
      <c r="IM29" s="108">
        <v>0</v>
      </c>
      <c r="IN29" s="108">
        <v>0</v>
      </c>
      <c r="IO29" s="108">
        <v>0</v>
      </c>
      <c r="IP29" s="108">
        <v>7474.949999999998</v>
      </c>
      <c r="IQ29" s="108">
        <v>682.5</v>
      </c>
      <c r="IR29" s="108">
        <v>5315.52</v>
      </c>
      <c r="IS29" s="108">
        <v>0</v>
      </c>
      <c r="IT29" s="108">
        <v>0</v>
      </c>
      <c r="IU29" s="108">
        <v>10999.799999999996</v>
      </c>
      <c r="IV29" s="108">
        <v>745.5</v>
      </c>
      <c r="IW29" s="108">
        <v>4101.300000000002</v>
      </c>
      <c r="IX29" s="108">
        <v>389.34000000000009</v>
      </c>
      <c r="IZ29" s="108">
        <v>4660.57</v>
      </c>
      <c r="JB29" s="108">
        <v>9613.4</v>
      </c>
      <c r="JC29" s="108">
        <f>SUM(IL29:JB29)</f>
        <v>43982.879999999997</v>
      </c>
      <c r="JD29" s="108">
        <f t="shared" si="27"/>
        <v>43982.879999999997</v>
      </c>
    </row>
    <row r="30" spans="1:264" x14ac:dyDescent="0.25">
      <c r="A30" s="107">
        <v>517393</v>
      </c>
      <c r="B30" s="119"/>
      <c r="N30" s="108">
        <v>384</v>
      </c>
      <c r="O30" s="108">
        <v>307.2</v>
      </c>
      <c r="P30" s="108">
        <v>0</v>
      </c>
      <c r="Q30" s="108">
        <v>0</v>
      </c>
      <c r="R30" s="108">
        <v>0</v>
      </c>
      <c r="S30" s="108">
        <v>0</v>
      </c>
      <c r="T30" s="108">
        <v>0</v>
      </c>
      <c r="V30" s="108">
        <f t="shared" si="0"/>
        <v>691.2</v>
      </c>
      <c r="AC30" s="108">
        <v>4254.12</v>
      </c>
      <c r="AD30" s="108">
        <v>1743.12</v>
      </c>
      <c r="AE30" s="108">
        <v>0</v>
      </c>
      <c r="AF30" s="108">
        <v>0</v>
      </c>
      <c r="AG30" s="108">
        <v>0</v>
      </c>
      <c r="AH30" s="108">
        <v>0</v>
      </c>
      <c r="AI30" s="108">
        <v>327.60000000000002</v>
      </c>
      <c r="AL30" s="108">
        <f t="shared" si="5"/>
        <v>6324.84</v>
      </c>
      <c r="AM30" s="108">
        <f t="shared" si="1"/>
        <v>7016.04</v>
      </c>
      <c r="BD30" s="108">
        <f t="shared" si="6"/>
        <v>0</v>
      </c>
      <c r="BI30" s="108">
        <v>366.74</v>
      </c>
      <c r="BJ30" s="108">
        <v>0</v>
      </c>
      <c r="BR30" s="108">
        <f t="shared" si="7"/>
        <v>366.74</v>
      </c>
      <c r="BS30" s="108">
        <v>4254.12</v>
      </c>
      <c r="BT30" s="108">
        <v>1743.12</v>
      </c>
      <c r="BU30" s="108">
        <v>0</v>
      </c>
      <c r="BV30" s="108">
        <v>0</v>
      </c>
      <c r="BW30" s="108">
        <v>0</v>
      </c>
      <c r="BX30" s="108">
        <v>0</v>
      </c>
      <c r="BY30" s="108">
        <v>327.60000000000002</v>
      </c>
      <c r="BZ30" s="108">
        <v>0</v>
      </c>
      <c r="CB30" s="108">
        <f t="shared" si="8"/>
        <v>6324.84</v>
      </c>
      <c r="CC30" s="108">
        <f t="shared" si="9"/>
        <v>6691.58</v>
      </c>
      <c r="CT30" s="108">
        <f t="shared" si="2"/>
        <v>0</v>
      </c>
      <c r="CU30" s="108">
        <v>4254.12</v>
      </c>
      <c r="CV30" s="108">
        <v>1743.12</v>
      </c>
      <c r="CW30" s="108">
        <v>0</v>
      </c>
      <c r="CX30" s="108">
        <v>0</v>
      </c>
      <c r="CY30" s="108">
        <v>0</v>
      </c>
      <c r="CZ30" s="108">
        <v>0</v>
      </c>
      <c r="DA30" s="108">
        <v>327.60000000000002</v>
      </c>
      <c r="DB30" s="108">
        <v>0</v>
      </c>
      <c r="DD30" s="108">
        <v>0</v>
      </c>
      <c r="DE30" s="108">
        <f t="shared" si="10"/>
        <v>6324.84</v>
      </c>
      <c r="DF30" s="108">
        <f t="shared" si="11"/>
        <v>6324.84</v>
      </c>
      <c r="DG30" s="108">
        <v>4254.12</v>
      </c>
      <c r="DH30" s="108">
        <v>1743.12</v>
      </c>
      <c r="DI30" s="108">
        <v>0</v>
      </c>
      <c r="DJ30" s="108">
        <v>0</v>
      </c>
      <c r="DK30" s="108">
        <v>0</v>
      </c>
      <c r="DL30" s="108">
        <v>0</v>
      </c>
      <c r="DM30" s="108">
        <v>327.60000000000002</v>
      </c>
      <c r="DN30" s="108">
        <v>0</v>
      </c>
      <c r="DO30" s="108">
        <f t="shared" si="12"/>
        <v>6324.84</v>
      </c>
      <c r="DS30" s="108">
        <f t="shared" si="13"/>
        <v>0</v>
      </c>
      <c r="DT30" s="108">
        <v>4254.1200000000017</v>
      </c>
      <c r="DU30" s="108">
        <v>1743.1200000000008</v>
      </c>
      <c r="DV30" s="108">
        <v>0</v>
      </c>
      <c r="DW30" s="108">
        <v>0</v>
      </c>
      <c r="DX30" s="108">
        <v>0</v>
      </c>
      <c r="DY30" s="108">
        <v>0</v>
      </c>
      <c r="DZ30" s="108">
        <v>327.60000000000002</v>
      </c>
      <c r="EA30" s="108">
        <v>0</v>
      </c>
      <c r="EC30" s="108">
        <v>80</v>
      </c>
      <c r="ED30" s="108">
        <v>0</v>
      </c>
      <c r="EE30" s="108">
        <f t="shared" si="14"/>
        <v>6404.8400000000029</v>
      </c>
      <c r="EF30" s="108">
        <f t="shared" si="15"/>
        <v>6404.8400000000029</v>
      </c>
      <c r="EG30" s="108">
        <v>2203.1999999999998</v>
      </c>
      <c r="EH30" s="108">
        <v>648</v>
      </c>
      <c r="EI30" s="108">
        <v>0</v>
      </c>
      <c r="EJ30" s="108">
        <v>2254.35</v>
      </c>
      <c r="EK30" s="108">
        <v>0</v>
      </c>
      <c r="EL30" s="108">
        <v>0</v>
      </c>
      <c r="EM30" s="108">
        <v>2410.1999999999998</v>
      </c>
      <c r="EN30" s="108">
        <f t="shared" si="16"/>
        <v>7515.7499999999991</v>
      </c>
      <c r="EO30" s="108">
        <v>0</v>
      </c>
      <c r="EP30" s="108">
        <v>0</v>
      </c>
      <c r="EQ30" s="108">
        <v>0</v>
      </c>
      <c r="ER30" s="108">
        <v>415.28</v>
      </c>
      <c r="ES30" s="108">
        <v>0</v>
      </c>
      <c r="ET30" s="108">
        <v>3737.48</v>
      </c>
      <c r="EU30" s="108">
        <v>0</v>
      </c>
      <c r="EV30" s="108">
        <v>0</v>
      </c>
      <c r="EW30" s="108">
        <v>3458.7</v>
      </c>
      <c r="EX30" s="108">
        <v>0</v>
      </c>
      <c r="EY30" s="108">
        <v>1757.7</v>
      </c>
      <c r="EZ30" s="108">
        <v>0</v>
      </c>
      <c r="FC30" s="108">
        <v>0</v>
      </c>
      <c r="FD30" s="108">
        <f t="shared" si="17"/>
        <v>9369.16</v>
      </c>
      <c r="FE30" s="108">
        <f t="shared" si="18"/>
        <v>16884.91</v>
      </c>
      <c r="FM30" s="108">
        <f t="shared" si="19"/>
        <v>0</v>
      </c>
      <c r="FU30" s="108">
        <f t="shared" si="3"/>
        <v>0</v>
      </c>
      <c r="FV30" s="108">
        <v>0</v>
      </c>
      <c r="GB30" s="108">
        <f t="shared" si="20"/>
        <v>0</v>
      </c>
      <c r="GJ30" s="108">
        <f t="shared" si="21"/>
        <v>0</v>
      </c>
      <c r="GK30" s="108">
        <v>0</v>
      </c>
      <c r="GL30" s="108">
        <v>0</v>
      </c>
      <c r="GM30" s="108">
        <v>0</v>
      </c>
      <c r="GN30" s="108">
        <v>415.28</v>
      </c>
      <c r="GO30" s="108">
        <v>0</v>
      </c>
      <c r="GP30" s="108">
        <v>3737.48</v>
      </c>
      <c r="GQ30" s="108">
        <v>0</v>
      </c>
      <c r="GR30" s="108">
        <v>0</v>
      </c>
      <c r="GS30" s="108">
        <v>3458.7</v>
      </c>
      <c r="GT30" s="108">
        <v>0</v>
      </c>
      <c r="GU30" s="108">
        <v>1757.7</v>
      </c>
      <c r="GV30" s="108">
        <v>0</v>
      </c>
      <c r="GX30" s="108">
        <v>0</v>
      </c>
      <c r="GY30" s="108">
        <f t="shared" si="22"/>
        <v>9369.16</v>
      </c>
      <c r="GZ30" s="108">
        <f t="shared" si="23"/>
        <v>9369.16</v>
      </c>
      <c r="HR30" s="108">
        <f t="shared" si="24"/>
        <v>0</v>
      </c>
      <c r="HS30" s="108">
        <v>0</v>
      </c>
      <c r="HT30" s="108">
        <v>0</v>
      </c>
      <c r="HU30" s="108">
        <v>0</v>
      </c>
      <c r="HV30" s="108">
        <v>415.28</v>
      </c>
      <c r="HW30" s="108">
        <v>0</v>
      </c>
      <c r="HX30" s="108">
        <v>3737.46</v>
      </c>
      <c r="HY30" s="108">
        <v>0</v>
      </c>
      <c r="HZ30" s="108">
        <v>0</v>
      </c>
      <c r="IA30" s="108">
        <v>3458.7</v>
      </c>
      <c r="IB30" s="108">
        <v>0</v>
      </c>
      <c r="IC30" s="108">
        <v>1757.7</v>
      </c>
      <c r="ID30" s="108">
        <v>0</v>
      </c>
      <c r="IF30" s="108">
        <v>0</v>
      </c>
      <c r="II30" s="108">
        <f t="shared" si="25"/>
        <v>9369.14</v>
      </c>
      <c r="IJ30" s="108">
        <f t="shared" si="26"/>
        <v>9369.14</v>
      </c>
      <c r="IM30" s="108">
        <v>0</v>
      </c>
      <c r="IN30" s="108">
        <v>0</v>
      </c>
      <c r="IO30" s="108">
        <v>0</v>
      </c>
      <c r="IP30" s="108">
        <v>415.26</v>
      </c>
      <c r="IQ30" s="108">
        <v>0</v>
      </c>
      <c r="IR30" s="108">
        <v>3737.4600000000005</v>
      </c>
      <c r="IS30" s="108">
        <v>0</v>
      </c>
      <c r="IT30" s="108">
        <v>0</v>
      </c>
      <c r="IU30" s="108">
        <v>3458.6999999999989</v>
      </c>
      <c r="IV30" s="108">
        <v>0</v>
      </c>
      <c r="IW30" s="108">
        <v>1757.7000000000005</v>
      </c>
      <c r="IX30" s="108">
        <v>0</v>
      </c>
      <c r="IZ30" s="108">
        <v>0</v>
      </c>
      <c r="JC30" s="108">
        <f t="shared" ref="JC30:JC93" si="28">SUM(IL30:JB30)</f>
        <v>9369.119999999999</v>
      </c>
      <c r="JD30" s="108">
        <f t="shared" si="27"/>
        <v>9369.119999999999</v>
      </c>
    </row>
    <row r="31" spans="1:264" x14ac:dyDescent="0.25">
      <c r="A31" s="107">
        <v>3351</v>
      </c>
      <c r="B31" s="119"/>
      <c r="N31" s="108">
        <v>-92.16</v>
      </c>
      <c r="O31" s="108">
        <v>-76.8</v>
      </c>
      <c r="P31" s="108">
        <v>0</v>
      </c>
      <c r="Q31" s="108">
        <v>0</v>
      </c>
      <c r="R31" s="108">
        <v>0</v>
      </c>
      <c r="S31" s="108">
        <v>51</v>
      </c>
      <c r="T31" s="108">
        <v>0</v>
      </c>
      <c r="V31" s="108">
        <f t="shared" si="0"/>
        <v>-117.95999999999998</v>
      </c>
      <c r="AC31" s="108">
        <v>2476.44</v>
      </c>
      <c r="AD31" s="108">
        <v>664.2</v>
      </c>
      <c r="AE31" s="108">
        <v>0</v>
      </c>
      <c r="AF31" s="108">
        <v>0</v>
      </c>
      <c r="AG31" s="108">
        <v>0</v>
      </c>
      <c r="AH31" s="108">
        <v>150</v>
      </c>
      <c r="AI31" s="108">
        <v>0</v>
      </c>
      <c r="AL31" s="108">
        <f t="shared" si="5"/>
        <v>3290.6400000000003</v>
      </c>
      <c r="AM31" s="108">
        <f t="shared" si="1"/>
        <v>3172.6800000000003</v>
      </c>
      <c r="BD31" s="108">
        <f t="shared" si="6"/>
        <v>0</v>
      </c>
      <c r="BI31" s="108">
        <v>114.3</v>
      </c>
      <c r="BJ31" s="108">
        <v>0</v>
      </c>
      <c r="BR31" s="108">
        <f t="shared" si="7"/>
        <v>114.3</v>
      </c>
      <c r="BS31" s="108">
        <v>2476.44</v>
      </c>
      <c r="BT31" s="108">
        <v>664.2</v>
      </c>
      <c r="BU31" s="108">
        <v>0</v>
      </c>
      <c r="BV31" s="108">
        <v>0</v>
      </c>
      <c r="BW31" s="108">
        <v>0</v>
      </c>
      <c r="BX31" s="108">
        <v>150</v>
      </c>
      <c r="BY31" s="108">
        <v>0</v>
      </c>
      <c r="BZ31" s="108">
        <v>0</v>
      </c>
      <c r="CB31" s="108">
        <f t="shared" si="8"/>
        <v>3290.6400000000003</v>
      </c>
      <c r="CC31" s="108">
        <f t="shared" si="9"/>
        <v>3404.9400000000005</v>
      </c>
      <c r="CT31" s="108">
        <f t="shared" si="2"/>
        <v>0</v>
      </c>
      <c r="CU31" s="108">
        <v>2476.44</v>
      </c>
      <c r="CV31" s="108">
        <v>664.2</v>
      </c>
      <c r="CW31" s="108">
        <v>0</v>
      </c>
      <c r="CX31" s="108">
        <v>0</v>
      </c>
      <c r="CY31" s="108">
        <v>0</v>
      </c>
      <c r="CZ31" s="108">
        <v>150</v>
      </c>
      <c r="DA31" s="108">
        <v>0</v>
      </c>
      <c r="DB31" s="108">
        <v>0</v>
      </c>
      <c r="DD31" s="108">
        <v>0</v>
      </c>
      <c r="DE31" s="108">
        <f t="shared" si="10"/>
        <v>3290.6400000000003</v>
      </c>
      <c r="DF31" s="108">
        <f t="shared" si="11"/>
        <v>3290.6400000000003</v>
      </c>
      <c r="DG31" s="108">
        <v>2476.44</v>
      </c>
      <c r="DH31" s="108">
        <v>664.2</v>
      </c>
      <c r="DI31" s="108">
        <v>0</v>
      </c>
      <c r="DJ31" s="108">
        <v>0</v>
      </c>
      <c r="DK31" s="108">
        <v>0</v>
      </c>
      <c r="DL31" s="108">
        <v>150</v>
      </c>
      <c r="DM31" s="108">
        <v>0</v>
      </c>
      <c r="DN31" s="108">
        <v>0</v>
      </c>
      <c r="DO31" s="108">
        <f t="shared" si="12"/>
        <v>3290.6400000000003</v>
      </c>
      <c r="DS31" s="108">
        <f t="shared" si="13"/>
        <v>0</v>
      </c>
      <c r="DT31" s="108">
        <v>2476.4399999999991</v>
      </c>
      <c r="DU31" s="108">
        <v>664.2</v>
      </c>
      <c r="DV31" s="108">
        <v>0</v>
      </c>
      <c r="DW31" s="108">
        <v>0</v>
      </c>
      <c r="DX31" s="108">
        <v>0</v>
      </c>
      <c r="DY31" s="108">
        <v>150</v>
      </c>
      <c r="DZ31" s="108">
        <v>0</v>
      </c>
      <c r="EA31" s="108">
        <v>0</v>
      </c>
      <c r="ED31" s="108">
        <v>0</v>
      </c>
      <c r="EE31" s="108">
        <f t="shared" si="14"/>
        <v>3290.6399999999994</v>
      </c>
      <c r="EF31" s="108">
        <f t="shared" si="15"/>
        <v>3290.6399999999994</v>
      </c>
      <c r="EG31" s="108">
        <v>210.6</v>
      </c>
      <c r="EH31" s="108">
        <v>307.8</v>
      </c>
      <c r="EI31" s="108">
        <v>0</v>
      </c>
      <c r="EJ31" s="108">
        <v>0</v>
      </c>
      <c r="EK31" s="108">
        <v>0</v>
      </c>
      <c r="EL31" s="108">
        <v>0</v>
      </c>
      <c r="EM31" s="108">
        <v>373.5</v>
      </c>
      <c r="EN31" s="108">
        <f t="shared" si="16"/>
        <v>891.9</v>
      </c>
      <c r="EO31" s="108">
        <v>0</v>
      </c>
      <c r="EP31" s="108">
        <v>0</v>
      </c>
      <c r="EQ31" s="108">
        <v>0</v>
      </c>
      <c r="ER31" s="108">
        <v>0</v>
      </c>
      <c r="ES31" s="108">
        <v>0</v>
      </c>
      <c r="ET31" s="108">
        <v>0</v>
      </c>
      <c r="EU31" s="108">
        <v>0</v>
      </c>
      <c r="EV31" s="108">
        <v>0</v>
      </c>
      <c r="EW31" s="108">
        <v>2551.5</v>
      </c>
      <c r="EX31" s="108">
        <v>105</v>
      </c>
      <c r="EY31" s="108">
        <v>425.25</v>
      </c>
      <c r="EZ31" s="108">
        <v>0</v>
      </c>
      <c r="FC31" s="108">
        <v>0</v>
      </c>
      <c r="FD31" s="108">
        <f t="shared" si="17"/>
        <v>3081.75</v>
      </c>
      <c r="FE31" s="108">
        <f t="shared" si="18"/>
        <v>3973.65</v>
      </c>
      <c r="FM31" s="108">
        <f t="shared" si="19"/>
        <v>0</v>
      </c>
      <c r="FU31" s="108">
        <f t="shared" si="3"/>
        <v>0</v>
      </c>
      <c r="FV31" s="108">
        <v>0</v>
      </c>
      <c r="GB31" s="108">
        <f t="shared" si="20"/>
        <v>0</v>
      </c>
      <c r="GJ31" s="108">
        <f t="shared" si="21"/>
        <v>0</v>
      </c>
      <c r="GK31" s="108">
        <v>0</v>
      </c>
      <c r="GL31" s="108">
        <v>0</v>
      </c>
      <c r="GM31" s="108">
        <v>0</v>
      </c>
      <c r="GN31" s="108">
        <v>0</v>
      </c>
      <c r="GO31" s="108">
        <v>0</v>
      </c>
      <c r="GP31" s="108">
        <v>0</v>
      </c>
      <c r="GQ31" s="108">
        <v>0</v>
      </c>
      <c r="GR31" s="108">
        <v>0</v>
      </c>
      <c r="GS31" s="108">
        <v>2551.5</v>
      </c>
      <c r="GT31" s="108">
        <v>105</v>
      </c>
      <c r="GU31" s="108">
        <v>425.25</v>
      </c>
      <c r="GV31" s="108">
        <v>0</v>
      </c>
      <c r="GX31" s="108">
        <v>0</v>
      </c>
      <c r="GY31" s="108">
        <f t="shared" si="22"/>
        <v>3081.75</v>
      </c>
      <c r="GZ31" s="108">
        <f t="shared" si="23"/>
        <v>3081.75</v>
      </c>
      <c r="HR31" s="108">
        <f t="shared" si="24"/>
        <v>0</v>
      </c>
      <c r="HS31" s="108">
        <v>0</v>
      </c>
      <c r="HT31" s="108">
        <v>0</v>
      </c>
      <c r="HU31" s="108">
        <v>0</v>
      </c>
      <c r="HV31" s="108">
        <v>0</v>
      </c>
      <c r="HW31" s="108">
        <v>0</v>
      </c>
      <c r="HX31" s="108">
        <v>0</v>
      </c>
      <c r="HY31" s="108">
        <v>0</v>
      </c>
      <c r="HZ31" s="108">
        <v>0</v>
      </c>
      <c r="IA31" s="108">
        <v>2551.5</v>
      </c>
      <c r="IB31" s="108">
        <v>105</v>
      </c>
      <c r="IC31" s="108">
        <v>425.25</v>
      </c>
      <c r="ID31" s="108">
        <v>0</v>
      </c>
      <c r="IF31" s="108">
        <v>0</v>
      </c>
      <c r="II31" s="108">
        <f t="shared" si="25"/>
        <v>3081.75</v>
      </c>
      <c r="IJ31" s="108">
        <f t="shared" si="26"/>
        <v>3081.75</v>
      </c>
      <c r="IM31" s="108">
        <v>0</v>
      </c>
      <c r="IN31" s="108">
        <v>0</v>
      </c>
      <c r="IO31" s="108">
        <v>0</v>
      </c>
      <c r="IP31" s="108">
        <v>0</v>
      </c>
      <c r="IQ31" s="108">
        <v>0</v>
      </c>
      <c r="IR31" s="108">
        <v>0</v>
      </c>
      <c r="IS31" s="108">
        <v>0</v>
      </c>
      <c r="IT31" s="108">
        <v>0</v>
      </c>
      <c r="IU31" s="108">
        <v>2551.5</v>
      </c>
      <c r="IV31" s="108">
        <v>105</v>
      </c>
      <c r="IW31" s="108">
        <v>425.25</v>
      </c>
      <c r="IX31" s="108">
        <v>0</v>
      </c>
      <c r="IZ31" s="108">
        <v>0</v>
      </c>
      <c r="JB31" s="108">
        <v>772.67</v>
      </c>
      <c r="JC31" s="108">
        <f t="shared" si="28"/>
        <v>3854.42</v>
      </c>
      <c r="JD31" s="108">
        <f t="shared" si="27"/>
        <v>3854.42</v>
      </c>
    </row>
    <row r="32" spans="1:264" x14ac:dyDescent="0.25">
      <c r="A32" s="107">
        <v>536033</v>
      </c>
      <c r="B32" s="119"/>
      <c r="N32" s="108">
        <v>2711.04</v>
      </c>
      <c r="O32" s="108">
        <v>975.36</v>
      </c>
      <c r="P32" s="108">
        <v>0</v>
      </c>
      <c r="Q32" s="108">
        <v>1066.43</v>
      </c>
      <c r="R32" s="108">
        <v>807.3</v>
      </c>
      <c r="S32" s="108">
        <v>0</v>
      </c>
      <c r="T32" s="108">
        <v>278.10000000000002</v>
      </c>
      <c r="V32" s="108">
        <f t="shared" si="0"/>
        <v>5838.2300000000005</v>
      </c>
      <c r="AC32" s="108">
        <v>0</v>
      </c>
      <c r="AD32" s="108">
        <v>0</v>
      </c>
      <c r="AE32" s="108">
        <v>0</v>
      </c>
      <c r="AF32" s="108">
        <v>0</v>
      </c>
      <c r="AG32" s="108">
        <v>0</v>
      </c>
      <c r="AH32" s="108">
        <v>0</v>
      </c>
      <c r="AI32" s="108">
        <v>0</v>
      </c>
      <c r="AL32" s="108">
        <f t="shared" si="5"/>
        <v>0</v>
      </c>
      <c r="AM32" s="108">
        <f t="shared" si="1"/>
        <v>5838.2300000000005</v>
      </c>
      <c r="BD32" s="108">
        <f t="shared" si="6"/>
        <v>0</v>
      </c>
      <c r="BI32" s="108">
        <v>1107.9000000000001</v>
      </c>
      <c r="BJ32" s="108">
        <v>232.96</v>
      </c>
      <c r="BK32" s="108">
        <v>14316.33</v>
      </c>
      <c r="BL32" s="108">
        <v>9639.6</v>
      </c>
      <c r="BM32" s="108">
        <v>308.49</v>
      </c>
      <c r="BN32" s="108">
        <v>9174.7900000000009</v>
      </c>
      <c r="BO32" s="108">
        <v>7086.09</v>
      </c>
      <c r="BP32" s="108">
        <v>268.88</v>
      </c>
      <c r="BQ32" s="108">
        <v>1520.31</v>
      </c>
      <c r="BR32" s="108">
        <f t="shared" si="7"/>
        <v>43655.35</v>
      </c>
      <c r="BS32" s="108">
        <v>14316.33</v>
      </c>
      <c r="BT32" s="108">
        <v>9639.6</v>
      </c>
      <c r="BU32" s="108">
        <v>308.49</v>
      </c>
      <c r="BV32" s="108">
        <v>9174.7900000000009</v>
      </c>
      <c r="BW32" s="108">
        <v>7086.09</v>
      </c>
      <c r="BX32" s="108">
        <v>268.88</v>
      </c>
      <c r="BY32" s="108">
        <v>1520.31</v>
      </c>
      <c r="BZ32" s="108">
        <v>232.96</v>
      </c>
      <c r="CB32" s="108">
        <f t="shared" si="8"/>
        <v>42547.45</v>
      </c>
      <c r="CC32" s="108">
        <f t="shared" si="9"/>
        <v>86202.799999999988</v>
      </c>
      <c r="CT32" s="108">
        <f t="shared" si="2"/>
        <v>0</v>
      </c>
      <c r="CU32" s="108">
        <v>14316.33</v>
      </c>
      <c r="CV32" s="108">
        <v>9639.6</v>
      </c>
      <c r="CW32" s="108">
        <v>308.49</v>
      </c>
      <c r="CX32" s="108">
        <v>9174.7900000000009</v>
      </c>
      <c r="CY32" s="108">
        <v>7086.09</v>
      </c>
      <c r="CZ32" s="108">
        <v>268.88</v>
      </c>
      <c r="DA32" s="108">
        <v>1520.31</v>
      </c>
      <c r="DB32" s="108">
        <v>232.96</v>
      </c>
      <c r="DD32" s="108">
        <v>0</v>
      </c>
      <c r="DE32" s="108">
        <f t="shared" si="10"/>
        <v>42547.45</v>
      </c>
      <c r="DF32" s="108">
        <f t="shared" si="11"/>
        <v>42547.45</v>
      </c>
      <c r="DG32" s="108">
        <v>14316.33</v>
      </c>
      <c r="DH32" s="108">
        <v>9639.6</v>
      </c>
      <c r="DI32" s="108">
        <v>308.49</v>
      </c>
      <c r="DJ32" s="108">
        <v>9174.7900000000009</v>
      </c>
      <c r="DK32" s="108">
        <v>7086.09</v>
      </c>
      <c r="DL32" s="108">
        <v>268.88</v>
      </c>
      <c r="DM32" s="108">
        <v>1520.31</v>
      </c>
      <c r="DN32" s="108">
        <v>232.96</v>
      </c>
      <c r="DO32" s="108">
        <f t="shared" si="12"/>
        <v>42547.45</v>
      </c>
      <c r="DS32" s="108">
        <f t="shared" si="13"/>
        <v>0</v>
      </c>
      <c r="DT32" s="108">
        <v>14316.330000000018</v>
      </c>
      <c r="DU32" s="108">
        <v>9639.6000000000404</v>
      </c>
      <c r="DV32" s="108">
        <v>308.49</v>
      </c>
      <c r="DW32" s="108">
        <v>9174.7999999999811</v>
      </c>
      <c r="DX32" s="108">
        <v>7086.07</v>
      </c>
      <c r="DY32" s="108">
        <v>268.86</v>
      </c>
      <c r="DZ32" s="108">
        <v>1520.2900000000018</v>
      </c>
      <c r="EA32" s="108">
        <v>232.96</v>
      </c>
      <c r="ED32" s="108">
        <v>5687.09</v>
      </c>
      <c r="EE32" s="108">
        <f t="shared" si="14"/>
        <v>48234.490000000049</v>
      </c>
      <c r="EF32" s="108">
        <f t="shared" si="15"/>
        <v>48234.490000000049</v>
      </c>
      <c r="EG32" s="108">
        <v>-2453.36</v>
      </c>
      <c r="EH32" s="108">
        <v>-986.6</v>
      </c>
      <c r="EI32" s="108">
        <v>632.79999999999995</v>
      </c>
      <c r="EJ32" s="108">
        <v>-1964.54</v>
      </c>
      <c r="EK32" s="108">
        <v>578.97</v>
      </c>
      <c r="EL32" s="108">
        <v>5.62</v>
      </c>
      <c r="EM32" s="108">
        <v>46.349999999999994</v>
      </c>
      <c r="EN32" s="108">
        <f t="shared" si="16"/>
        <v>-4140.7599999999993</v>
      </c>
      <c r="EO32" s="108">
        <v>15154.28</v>
      </c>
      <c r="EP32" s="108">
        <v>52.5</v>
      </c>
      <c r="EQ32" s="108">
        <v>0</v>
      </c>
      <c r="ER32" s="108">
        <v>692.13</v>
      </c>
      <c r="ES32" s="108">
        <v>87.5</v>
      </c>
      <c r="ET32" s="108">
        <v>12087.49</v>
      </c>
      <c r="EU32" s="108">
        <v>0</v>
      </c>
      <c r="EV32" s="108">
        <v>0</v>
      </c>
      <c r="EW32" s="108">
        <v>6545.81</v>
      </c>
      <c r="EX32" s="108">
        <v>52.5</v>
      </c>
      <c r="EY32" s="108">
        <v>4971.38</v>
      </c>
      <c r="EZ32" s="108">
        <v>0</v>
      </c>
      <c r="FD32" s="108">
        <f t="shared" si="17"/>
        <v>39643.589999999997</v>
      </c>
      <c r="FE32" s="108">
        <f t="shared" si="18"/>
        <v>35502.829999999994</v>
      </c>
      <c r="FM32" s="108">
        <f t="shared" si="19"/>
        <v>0</v>
      </c>
      <c r="FU32" s="108">
        <f t="shared" si="3"/>
        <v>0</v>
      </c>
      <c r="FV32" s="108">
        <v>184.47</v>
      </c>
      <c r="GB32" s="108">
        <f t="shared" si="20"/>
        <v>184.47</v>
      </c>
      <c r="GJ32" s="108">
        <f t="shared" si="21"/>
        <v>0</v>
      </c>
      <c r="GK32" s="108">
        <v>15154.28</v>
      </c>
      <c r="GL32" s="108">
        <v>52.5</v>
      </c>
      <c r="GM32" s="108">
        <v>0</v>
      </c>
      <c r="GN32" s="108">
        <v>692.13</v>
      </c>
      <c r="GO32" s="108">
        <v>87.5</v>
      </c>
      <c r="GP32" s="108">
        <v>12087.49</v>
      </c>
      <c r="GQ32" s="108">
        <v>0</v>
      </c>
      <c r="GR32" s="108">
        <v>0</v>
      </c>
      <c r="GS32" s="108">
        <v>6545.81</v>
      </c>
      <c r="GT32" s="108">
        <v>52.5</v>
      </c>
      <c r="GU32" s="108">
        <v>4971.38</v>
      </c>
      <c r="GV32" s="108">
        <v>0</v>
      </c>
      <c r="GX32" s="108">
        <v>184.47</v>
      </c>
      <c r="GY32" s="108">
        <f t="shared" si="22"/>
        <v>39828.06</v>
      </c>
      <c r="GZ32" s="108">
        <f t="shared" si="23"/>
        <v>40012.53</v>
      </c>
      <c r="HR32" s="108">
        <f t="shared" si="24"/>
        <v>0</v>
      </c>
      <c r="HS32" s="108">
        <v>15154.28</v>
      </c>
      <c r="HT32" s="108">
        <v>52.5</v>
      </c>
      <c r="HU32" s="108">
        <v>0</v>
      </c>
      <c r="HV32" s="108">
        <v>692.13</v>
      </c>
      <c r="HW32" s="108">
        <v>87.5</v>
      </c>
      <c r="HX32" s="108">
        <v>12087.47</v>
      </c>
      <c r="HY32" s="108">
        <v>0</v>
      </c>
      <c r="HZ32" s="108">
        <v>0</v>
      </c>
      <c r="IA32" s="108">
        <v>6545.81</v>
      </c>
      <c r="IB32" s="108">
        <v>52.5</v>
      </c>
      <c r="IC32" s="108">
        <v>4971.38</v>
      </c>
      <c r="ID32" s="108">
        <v>0</v>
      </c>
      <c r="IF32" s="108">
        <v>184.47</v>
      </c>
      <c r="II32" s="108">
        <f t="shared" si="25"/>
        <v>39828.039999999994</v>
      </c>
      <c r="IJ32" s="108">
        <f t="shared" si="26"/>
        <v>39828.039999999994</v>
      </c>
      <c r="IM32" s="108">
        <v>15154.280000000004</v>
      </c>
      <c r="IN32" s="108">
        <v>52.5</v>
      </c>
      <c r="IO32" s="108">
        <v>0</v>
      </c>
      <c r="IP32" s="108">
        <v>692.10999999999979</v>
      </c>
      <c r="IQ32" s="108">
        <v>87.5</v>
      </c>
      <c r="IR32" s="108">
        <v>12087.470000000007</v>
      </c>
      <c r="IS32" s="108">
        <v>0</v>
      </c>
      <c r="IT32" s="108">
        <v>0</v>
      </c>
      <c r="IU32" s="108">
        <v>6545.819999999997</v>
      </c>
      <c r="IV32" s="108">
        <v>52.5</v>
      </c>
      <c r="IW32" s="108">
        <v>4971.3599999999979</v>
      </c>
      <c r="IX32" s="108">
        <v>0</v>
      </c>
      <c r="IZ32" s="108">
        <v>184.47</v>
      </c>
      <c r="JC32" s="108">
        <f t="shared" si="28"/>
        <v>39828.010000000009</v>
      </c>
      <c r="JD32" s="108">
        <f t="shared" si="27"/>
        <v>39828.010000000009</v>
      </c>
    </row>
    <row r="33" spans="1:264" x14ac:dyDescent="0.25">
      <c r="A33" s="107">
        <v>554456</v>
      </c>
      <c r="B33" s="119"/>
      <c r="N33" s="108">
        <v>288</v>
      </c>
      <c r="O33" s="108">
        <v>652.79999999999995</v>
      </c>
      <c r="P33" s="108">
        <v>0</v>
      </c>
      <c r="Q33" s="108">
        <v>1087.2</v>
      </c>
      <c r="R33" s="108">
        <v>-170.77</v>
      </c>
      <c r="S33" s="108">
        <v>122.4</v>
      </c>
      <c r="T33" s="108">
        <v>92.25</v>
      </c>
      <c r="V33" s="108">
        <f t="shared" si="0"/>
        <v>2071.88</v>
      </c>
      <c r="AC33" s="108">
        <v>0</v>
      </c>
      <c r="AD33" s="108">
        <v>0</v>
      </c>
      <c r="AE33" s="108">
        <v>0</v>
      </c>
      <c r="AF33" s="108">
        <v>0</v>
      </c>
      <c r="AG33" s="108">
        <v>0</v>
      </c>
      <c r="AH33" s="108">
        <v>0</v>
      </c>
      <c r="AI33" s="108">
        <v>0</v>
      </c>
      <c r="AL33" s="108">
        <f t="shared" si="5"/>
        <v>0</v>
      </c>
      <c r="AM33" s="108">
        <f t="shared" si="1"/>
        <v>2071.88</v>
      </c>
      <c r="BD33" s="108">
        <f t="shared" si="6"/>
        <v>0</v>
      </c>
      <c r="BI33" s="108">
        <v>847.46</v>
      </c>
      <c r="BJ33" s="108">
        <v>440.28</v>
      </c>
      <c r="BK33" s="108">
        <v>12378.6</v>
      </c>
      <c r="BL33" s="108">
        <v>5977.94</v>
      </c>
      <c r="BM33" s="108">
        <v>1542.45</v>
      </c>
      <c r="BN33" s="108">
        <v>7483.99</v>
      </c>
      <c r="BO33" s="108">
        <v>9806.2099999999991</v>
      </c>
      <c r="BP33" s="108">
        <v>553.13</v>
      </c>
      <c r="BQ33" s="108">
        <v>981.12</v>
      </c>
      <c r="BR33" s="108">
        <f t="shared" si="7"/>
        <v>40011.18</v>
      </c>
      <c r="BS33" s="108">
        <v>12378.6</v>
      </c>
      <c r="BT33" s="108">
        <v>5977.94</v>
      </c>
      <c r="BU33" s="108">
        <v>1542.45</v>
      </c>
      <c r="BV33" s="108">
        <v>7483.99</v>
      </c>
      <c r="BW33" s="108">
        <v>9806.2099999999991</v>
      </c>
      <c r="BX33" s="108">
        <v>553.13</v>
      </c>
      <c r="BY33" s="108">
        <v>981.12</v>
      </c>
      <c r="BZ33" s="108">
        <v>440.28</v>
      </c>
      <c r="CB33" s="108">
        <f t="shared" si="8"/>
        <v>39163.72</v>
      </c>
      <c r="CC33" s="108">
        <f t="shared" si="9"/>
        <v>79174.899999999994</v>
      </c>
      <c r="CT33" s="108">
        <f t="shared" si="2"/>
        <v>0</v>
      </c>
      <c r="CU33" s="108">
        <v>12378.6</v>
      </c>
      <c r="CV33" s="108">
        <v>5977.94</v>
      </c>
      <c r="CW33" s="108">
        <v>1542.45</v>
      </c>
      <c r="CX33" s="108">
        <v>7483.99</v>
      </c>
      <c r="CY33" s="108">
        <v>9806.2099999999991</v>
      </c>
      <c r="CZ33" s="108">
        <v>553.13</v>
      </c>
      <c r="DA33" s="108">
        <v>981.12</v>
      </c>
      <c r="DB33" s="108">
        <v>440.28</v>
      </c>
      <c r="DD33" s="108">
        <v>0</v>
      </c>
      <c r="DE33" s="108">
        <f t="shared" si="10"/>
        <v>39163.72</v>
      </c>
      <c r="DF33" s="108">
        <f t="shared" si="11"/>
        <v>39163.72</v>
      </c>
      <c r="DG33" s="108">
        <v>12378.6</v>
      </c>
      <c r="DH33" s="108">
        <v>5977.94</v>
      </c>
      <c r="DI33" s="108">
        <v>1542.45</v>
      </c>
      <c r="DJ33" s="108">
        <v>7483.99</v>
      </c>
      <c r="DK33" s="108">
        <v>9806.2099999999991</v>
      </c>
      <c r="DL33" s="108">
        <v>553.13</v>
      </c>
      <c r="DM33" s="108">
        <v>981.12</v>
      </c>
      <c r="DN33" s="108">
        <v>440.28</v>
      </c>
      <c r="DO33" s="108">
        <f t="shared" si="12"/>
        <v>39163.72</v>
      </c>
      <c r="DS33" s="108">
        <f t="shared" si="13"/>
        <v>0</v>
      </c>
      <c r="DT33" s="108">
        <v>12378.60000000004</v>
      </c>
      <c r="DU33" s="108">
        <v>5977.940000000016</v>
      </c>
      <c r="DV33" s="108">
        <v>1542.4500000000005</v>
      </c>
      <c r="DW33" s="108">
        <v>7483.9699999999975</v>
      </c>
      <c r="DX33" s="108">
        <v>9806.1900000000096</v>
      </c>
      <c r="DY33" s="108">
        <v>553.10999999999979</v>
      </c>
      <c r="DZ33" s="108">
        <v>981.10000000000025</v>
      </c>
      <c r="EA33" s="108">
        <v>440.28</v>
      </c>
      <c r="ED33" s="108">
        <v>7501.93</v>
      </c>
      <c r="EE33" s="108">
        <f t="shared" si="14"/>
        <v>46665.570000000065</v>
      </c>
      <c r="EF33" s="108">
        <f t="shared" si="15"/>
        <v>46665.570000000065</v>
      </c>
      <c r="EG33" s="108">
        <v>330.55</v>
      </c>
      <c r="EH33" s="108">
        <v>290.89999999999998</v>
      </c>
      <c r="EI33" s="108">
        <v>-79.099999999999994</v>
      </c>
      <c r="EJ33" s="108">
        <v>761.52</v>
      </c>
      <c r="EK33" s="108">
        <v>-110.4</v>
      </c>
      <c r="EL33" s="108">
        <v>-174.13</v>
      </c>
      <c r="EM33" s="108">
        <v>-111.46</v>
      </c>
      <c r="EN33" s="108">
        <f t="shared" si="16"/>
        <v>907.87999999999977</v>
      </c>
      <c r="EO33" s="108">
        <v>19268.84</v>
      </c>
      <c r="EP33" s="108">
        <v>0</v>
      </c>
      <c r="EQ33" s="108">
        <v>0</v>
      </c>
      <c r="ER33" s="108">
        <v>0</v>
      </c>
      <c r="ES33" s="108">
        <v>0</v>
      </c>
      <c r="ET33" s="108">
        <v>11064.13</v>
      </c>
      <c r="EU33" s="108">
        <v>0</v>
      </c>
      <c r="EV33" s="108">
        <v>0</v>
      </c>
      <c r="EW33" s="108">
        <v>5702.4</v>
      </c>
      <c r="EX33" s="108">
        <v>382.5</v>
      </c>
      <c r="EY33" s="108">
        <v>3351.38</v>
      </c>
      <c r="EZ33" s="108">
        <v>506.25</v>
      </c>
      <c r="FD33" s="108">
        <f t="shared" si="17"/>
        <v>40275.5</v>
      </c>
      <c r="FE33" s="108">
        <f t="shared" si="18"/>
        <v>41183.379999999997</v>
      </c>
      <c r="FM33" s="108">
        <f t="shared" si="19"/>
        <v>0</v>
      </c>
      <c r="FU33" s="108">
        <f t="shared" si="3"/>
        <v>0</v>
      </c>
      <c r="FV33" s="108">
        <v>497.79</v>
      </c>
      <c r="GB33" s="108">
        <f t="shared" si="20"/>
        <v>497.79</v>
      </c>
      <c r="GJ33" s="108">
        <f t="shared" si="21"/>
        <v>0</v>
      </c>
      <c r="GK33" s="108">
        <v>19268.84</v>
      </c>
      <c r="GL33" s="108">
        <v>0</v>
      </c>
      <c r="GM33" s="108">
        <v>0</v>
      </c>
      <c r="GN33" s="108">
        <v>0</v>
      </c>
      <c r="GO33" s="108">
        <v>0</v>
      </c>
      <c r="GP33" s="108">
        <v>11064.13</v>
      </c>
      <c r="GQ33" s="108">
        <v>0</v>
      </c>
      <c r="GR33" s="108">
        <v>0</v>
      </c>
      <c r="GS33" s="108">
        <v>5702.4</v>
      </c>
      <c r="GT33" s="108">
        <v>382.5</v>
      </c>
      <c r="GU33" s="108">
        <v>3351.38</v>
      </c>
      <c r="GV33" s="108">
        <v>506.25</v>
      </c>
      <c r="GX33" s="108">
        <v>497.79</v>
      </c>
      <c r="GY33" s="108">
        <f t="shared" si="22"/>
        <v>40773.29</v>
      </c>
      <c r="GZ33" s="108">
        <f t="shared" si="23"/>
        <v>41271.08</v>
      </c>
      <c r="HR33" s="108">
        <f t="shared" si="24"/>
        <v>0</v>
      </c>
      <c r="HS33" s="108">
        <v>19268.84</v>
      </c>
      <c r="HT33" s="108">
        <v>0</v>
      </c>
      <c r="HU33" s="108">
        <v>0</v>
      </c>
      <c r="HV33" s="108">
        <v>0</v>
      </c>
      <c r="HW33" s="108">
        <v>0</v>
      </c>
      <c r="HX33" s="108">
        <v>11064.11</v>
      </c>
      <c r="HY33" s="108">
        <v>0</v>
      </c>
      <c r="HZ33" s="108">
        <v>0</v>
      </c>
      <c r="IA33" s="108">
        <v>5702.4</v>
      </c>
      <c r="IB33" s="108">
        <v>382.5</v>
      </c>
      <c r="IC33" s="108">
        <v>3351.38</v>
      </c>
      <c r="ID33" s="108">
        <v>506.25</v>
      </c>
      <c r="IF33" s="108">
        <v>497.79</v>
      </c>
      <c r="II33" s="108">
        <f t="shared" si="25"/>
        <v>40773.269999999997</v>
      </c>
      <c r="IJ33" s="108">
        <f t="shared" si="26"/>
        <v>40773.269999999997</v>
      </c>
      <c r="IM33" s="108">
        <v>19268.840000000007</v>
      </c>
      <c r="IN33" s="108">
        <v>0</v>
      </c>
      <c r="IO33" s="108">
        <v>0</v>
      </c>
      <c r="IP33" s="108">
        <v>0</v>
      </c>
      <c r="IQ33" s="108">
        <v>0</v>
      </c>
      <c r="IR33" s="108">
        <v>11064.110000000006</v>
      </c>
      <c r="IS33" s="108">
        <v>0</v>
      </c>
      <c r="IT33" s="108">
        <v>0</v>
      </c>
      <c r="IU33" s="108">
        <v>5702.3999999999978</v>
      </c>
      <c r="IV33" s="108">
        <v>382.5</v>
      </c>
      <c r="IW33" s="108">
        <v>3351.3599999999988</v>
      </c>
      <c r="IX33" s="108">
        <v>506.25</v>
      </c>
      <c r="IZ33" s="108">
        <v>497.79</v>
      </c>
      <c r="JC33" s="108">
        <f t="shared" si="28"/>
        <v>40773.250000000007</v>
      </c>
      <c r="JD33" s="108">
        <f t="shared" si="27"/>
        <v>40773.250000000007</v>
      </c>
    </row>
    <row r="34" spans="1:264" x14ac:dyDescent="0.25">
      <c r="A34" s="107">
        <v>536096</v>
      </c>
      <c r="N34" s="108">
        <v>174.08</v>
      </c>
      <c r="O34" s="108">
        <v>609.28</v>
      </c>
      <c r="P34" s="108">
        <v>0</v>
      </c>
      <c r="Q34" s="108">
        <v>634.20000000000005</v>
      </c>
      <c r="R34" s="108">
        <v>1966.5</v>
      </c>
      <c r="S34" s="108">
        <v>4.08</v>
      </c>
      <c r="T34" s="108">
        <v>442.8</v>
      </c>
      <c r="V34" s="108">
        <f t="shared" si="0"/>
        <v>3830.94</v>
      </c>
      <c r="AC34" s="108">
        <v>10951.2</v>
      </c>
      <c r="AD34" s="108">
        <v>7722.54</v>
      </c>
      <c r="AE34" s="108">
        <v>1623.13</v>
      </c>
      <c r="AF34" s="108">
        <v>6845.33</v>
      </c>
      <c r="AG34" s="108">
        <v>19506.669999999998</v>
      </c>
      <c r="AH34" s="108">
        <v>221.5</v>
      </c>
      <c r="AI34" s="108">
        <v>665.73</v>
      </c>
      <c r="AL34" s="108">
        <f t="shared" si="5"/>
        <v>47536.100000000006</v>
      </c>
      <c r="AM34" s="108">
        <f t="shared" si="1"/>
        <v>51367.040000000008</v>
      </c>
      <c r="BD34" s="108">
        <f t="shared" si="6"/>
        <v>0</v>
      </c>
      <c r="BI34" s="108">
        <v>722.43</v>
      </c>
      <c r="BJ34" s="108">
        <v>105.24</v>
      </c>
      <c r="BR34" s="108">
        <f t="shared" si="7"/>
        <v>827.67</v>
      </c>
      <c r="BS34" s="108">
        <v>10951.2</v>
      </c>
      <c r="BT34" s="108">
        <v>7722.54</v>
      </c>
      <c r="BU34" s="108">
        <v>1623.13</v>
      </c>
      <c r="BV34" s="108">
        <v>6845.33</v>
      </c>
      <c r="BW34" s="108">
        <v>19506.669999999998</v>
      </c>
      <c r="BX34" s="108">
        <v>221.5</v>
      </c>
      <c r="BY34" s="108">
        <v>665.73</v>
      </c>
      <c r="BZ34" s="108">
        <v>105.24</v>
      </c>
      <c r="CB34" s="108">
        <f t="shared" si="8"/>
        <v>47641.340000000004</v>
      </c>
      <c r="CC34" s="108">
        <f t="shared" si="9"/>
        <v>48469.01</v>
      </c>
      <c r="CT34" s="108">
        <f t="shared" si="2"/>
        <v>0</v>
      </c>
      <c r="CU34" s="108">
        <v>10951.2</v>
      </c>
      <c r="CV34" s="108">
        <v>7722.54</v>
      </c>
      <c r="CW34" s="108">
        <v>1623.13</v>
      </c>
      <c r="CX34" s="108">
        <v>6845.33</v>
      </c>
      <c r="CY34" s="108">
        <v>19506.669999999998</v>
      </c>
      <c r="CZ34" s="108">
        <v>221.5</v>
      </c>
      <c r="DA34" s="108">
        <v>665.73</v>
      </c>
      <c r="DB34" s="108">
        <v>105.24</v>
      </c>
      <c r="DD34" s="108">
        <v>0</v>
      </c>
      <c r="DE34" s="108">
        <f t="shared" si="10"/>
        <v>47641.340000000004</v>
      </c>
      <c r="DF34" s="108">
        <f t="shared" si="11"/>
        <v>47641.340000000004</v>
      </c>
      <c r="DG34" s="108">
        <v>10951.2</v>
      </c>
      <c r="DH34" s="108">
        <v>7722.54</v>
      </c>
      <c r="DI34" s="108">
        <v>1623.13</v>
      </c>
      <c r="DJ34" s="108">
        <v>6845.33</v>
      </c>
      <c r="DK34" s="108">
        <v>19506.669999999998</v>
      </c>
      <c r="DL34" s="108">
        <v>221.5</v>
      </c>
      <c r="DM34" s="108">
        <v>665.73</v>
      </c>
      <c r="DN34" s="108">
        <v>105.24</v>
      </c>
      <c r="DO34" s="108">
        <f t="shared" si="12"/>
        <v>47641.340000000004</v>
      </c>
      <c r="DS34" s="108">
        <f t="shared" si="13"/>
        <v>0</v>
      </c>
      <c r="DT34" s="108">
        <v>10951.199999999975</v>
      </c>
      <c r="DU34" s="108">
        <v>7722.5400000000018</v>
      </c>
      <c r="DV34" s="108">
        <v>1623.1399999999994</v>
      </c>
      <c r="DW34" s="108">
        <v>6845.3199999999888</v>
      </c>
      <c r="DX34" s="108">
        <v>19506.690000000046</v>
      </c>
      <c r="DY34" s="108">
        <v>221.5</v>
      </c>
      <c r="DZ34" s="108">
        <v>665.73</v>
      </c>
      <c r="EA34" s="108">
        <v>105.24</v>
      </c>
      <c r="EC34" s="108">
        <v>80</v>
      </c>
      <c r="ED34" s="108">
        <v>9448.7999999999993</v>
      </c>
      <c r="EE34" s="108">
        <f t="shared" si="14"/>
        <v>57170.160000000018</v>
      </c>
      <c r="EF34" s="108">
        <f t="shared" si="15"/>
        <v>57170.160000000018</v>
      </c>
      <c r="EG34" s="108">
        <v>1514.7</v>
      </c>
      <c r="EH34" s="108">
        <v>1501.74</v>
      </c>
      <c r="EI34" s="108">
        <v>0</v>
      </c>
      <c r="EJ34" s="108">
        <v>1269.6099999999999</v>
      </c>
      <c r="EK34" s="108">
        <v>12372.14</v>
      </c>
      <c r="EL34" s="108">
        <v>16.5</v>
      </c>
      <c r="EM34" s="108">
        <v>990</v>
      </c>
      <c r="EN34" s="108">
        <f t="shared" si="16"/>
        <v>17664.689999999999</v>
      </c>
      <c r="EO34" s="108">
        <v>25973.73</v>
      </c>
      <c r="EP34" s="108">
        <v>0</v>
      </c>
      <c r="EQ34" s="108">
        <v>0</v>
      </c>
      <c r="ER34" s="108">
        <v>652.58000000000004</v>
      </c>
      <c r="ES34" s="108">
        <v>0</v>
      </c>
      <c r="ET34" s="108">
        <v>23504.57</v>
      </c>
      <c r="EU34" s="108">
        <v>0</v>
      </c>
      <c r="EV34" s="108">
        <v>1162.3499999999999</v>
      </c>
      <c r="EW34" s="108">
        <v>7562.7</v>
      </c>
      <c r="EX34" s="108">
        <v>170.75</v>
      </c>
      <c r="EY34" s="108">
        <v>6168.15</v>
      </c>
      <c r="EZ34" s="108">
        <v>315</v>
      </c>
      <c r="FD34" s="108">
        <f t="shared" si="17"/>
        <v>65509.83</v>
      </c>
      <c r="FE34" s="108">
        <f t="shared" si="18"/>
        <v>83174.52</v>
      </c>
      <c r="FM34" s="108">
        <f t="shared" si="19"/>
        <v>0</v>
      </c>
      <c r="FU34" s="108">
        <f t="shared" si="3"/>
        <v>0</v>
      </c>
      <c r="FV34" s="108">
        <v>276.27</v>
      </c>
      <c r="GB34" s="108">
        <f t="shared" si="20"/>
        <v>276.27</v>
      </c>
      <c r="GJ34" s="108">
        <f t="shared" si="21"/>
        <v>0</v>
      </c>
      <c r="GK34" s="108">
        <v>25973.73</v>
      </c>
      <c r="GL34" s="108">
        <v>0</v>
      </c>
      <c r="GM34" s="108">
        <v>0</v>
      </c>
      <c r="GN34" s="108">
        <v>652.58000000000004</v>
      </c>
      <c r="GO34" s="108">
        <v>0</v>
      </c>
      <c r="GP34" s="108">
        <v>23504.57</v>
      </c>
      <c r="GQ34" s="108">
        <v>0</v>
      </c>
      <c r="GR34" s="108">
        <v>1162.3499999999999</v>
      </c>
      <c r="GS34" s="108">
        <v>7562.7</v>
      </c>
      <c r="GT34" s="108">
        <v>170.75</v>
      </c>
      <c r="GU34" s="108">
        <v>6168.15</v>
      </c>
      <c r="GV34" s="108">
        <v>315</v>
      </c>
      <c r="GX34" s="108">
        <v>276.27</v>
      </c>
      <c r="GY34" s="108">
        <f t="shared" si="22"/>
        <v>65786.100000000006</v>
      </c>
      <c r="GZ34" s="108">
        <f t="shared" si="23"/>
        <v>66062.37000000001</v>
      </c>
      <c r="HR34" s="108">
        <f t="shared" si="24"/>
        <v>0</v>
      </c>
      <c r="HS34" s="108">
        <v>25973.73</v>
      </c>
      <c r="HT34" s="108">
        <v>0</v>
      </c>
      <c r="HU34" s="108">
        <v>0</v>
      </c>
      <c r="HV34" s="108">
        <v>652.58000000000004</v>
      </c>
      <c r="HW34" s="108">
        <v>0</v>
      </c>
      <c r="HX34" s="108">
        <v>23504.55</v>
      </c>
      <c r="HY34" s="108">
        <v>0</v>
      </c>
      <c r="HZ34" s="108">
        <v>1162.3499999999999</v>
      </c>
      <c r="IA34" s="108">
        <v>7562.7</v>
      </c>
      <c r="IB34" s="108">
        <v>170.75</v>
      </c>
      <c r="IC34" s="108">
        <v>6168.15</v>
      </c>
      <c r="ID34" s="108">
        <v>315</v>
      </c>
      <c r="IF34" s="108">
        <v>276.27</v>
      </c>
      <c r="II34" s="108">
        <f t="shared" si="25"/>
        <v>65786.080000000002</v>
      </c>
      <c r="IJ34" s="108">
        <f t="shared" si="26"/>
        <v>65786.080000000002</v>
      </c>
      <c r="IM34" s="108">
        <v>25973.720000000012</v>
      </c>
      <c r="IN34" s="108">
        <v>0</v>
      </c>
      <c r="IO34" s="108">
        <v>0</v>
      </c>
      <c r="IP34" s="108">
        <v>652.56000000000029</v>
      </c>
      <c r="IQ34" s="108">
        <v>0</v>
      </c>
      <c r="IR34" s="108">
        <v>23504.550000000003</v>
      </c>
      <c r="IS34" s="108">
        <v>0</v>
      </c>
      <c r="IT34" s="108">
        <v>1162.3499999999999</v>
      </c>
      <c r="IU34" s="108">
        <v>7562.699999999998</v>
      </c>
      <c r="IV34" s="108">
        <v>170.75</v>
      </c>
      <c r="IW34" s="108">
        <v>6168.1499999999978</v>
      </c>
      <c r="IX34" s="108">
        <v>315</v>
      </c>
      <c r="IZ34" s="108">
        <v>276.27</v>
      </c>
      <c r="JC34" s="108">
        <f t="shared" si="28"/>
        <v>65786.050000000017</v>
      </c>
      <c r="JD34" s="108">
        <f t="shared" si="27"/>
        <v>65786.050000000017</v>
      </c>
    </row>
    <row r="35" spans="1:264" ht="15.6" x14ac:dyDescent="0.3">
      <c r="A35" s="107">
        <v>630122</v>
      </c>
      <c r="B35" s="120"/>
      <c r="N35" s="108">
        <v>0</v>
      </c>
      <c r="O35" s="108">
        <v>0</v>
      </c>
      <c r="P35" s="108">
        <v>0</v>
      </c>
      <c r="Q35" s="108">
        <v>0</v>
      </c>
      <c r="R35" s="108">
        <v>0</v>
      </c>
      <c r="S35" s="108">
        <v>0</v>
      </c>
      <c r="T35" s="108">
        <v>0</v>
      </c>
      <c r="V35" s="108">
        <f t="shared" si="0"/>
        <v>0</v>
      </c>
      <c r="AC35" s="108">
        <v>421.2</v>
      </c>
      <c r="AD35" s="108">
        <v>421.2</v>
      </c>
      <c r="AE35" s="108">
        <v>0</v>
      </c>
      <c r="AF35" s="108">
        <v>308.49</v>
      </c>
      <c r="AG35" s="108">
        <v>843.18</v>
      </c>
      <c r="AH35" s="108">
        <v>0</v>
      </c>
      <c r="AI35" s="108">
        <v>0</v>
      </c>
      <c r="AL35" s="108">
        <f t="shared" si="5"/>
        <v>1994.0699999999997</v>
      </c>
      <c r="AM35" s="108">
        <f t="shared" si="1"/>
        <v>1994.0699999999997</v>
      </c>
      <c r="BD35" s="108">
        <f t="shared" si="6"/>
        <v>0</v>
      </c>
      <c r="BI35" s="108">
        <v>63.06</v>
      </c>
      <c r="BJ35" s="108">
        <v>0</v>
      </c>
      <c r="BR35" s="108">
        <f t="shared" si="7"/>
        <v>63.06</v>
      </c>
      <c r="BS35" s="108">
        <v>421.2</v>
      </c>
      <c r="BT35" s="108">
        <v>421.2</v>
      </c>
      <c r="BU35" s="108">
        <v>0</v>
      </c>
      <c r="BV35" s="108">
        <v>308.49</v>
      </c>
      <c r="BW35" s="108">
        <v>843.18</v>
      </c>
      <c r="BX35" s="108">
        <v>0</v>
      </c>
      <c r="BY35" s="108">
        <v>0</v>
      </c>
      <c r="BZ35" s="108">
        <v>0</v>
      </c>
      <c r="CB35" s="108">
        <f t="shared" si="8"/>
        <v>1994.0699999999997</v>
      </c>
      <c r="CC35" s="108">
        <f t="shared" si="9"/>
        <v>2057.1299999999997</v>
      </c>
      <c r="CT35" s="108">
        <f t="shared" si="2"/>
        <v>0</v>
      </c>
      <c r="CU35" s="108">
        <v>421.2</v>
      </c>
      <c r="CV35" s="108">
        <v>421.2</v>
      </c>
      <c r="CW35" s="108">
        <v>0</v>
      </c>
      <c r="CX35" s="108">
        <v>308.49</v>
      </c>
      <c r="CY35" s="108">
        <v>843.18</v>
      </c>
      <c r="CZ35" s="108">
        <v>0</v>
      </c>
      <c r="DA35" s="108">
        <v>0</v>
      </c>
      <c r="DB35" s="108">
        <v>0</v>
      </c>
      <c r="DD35" s="108">
        <v>0</v>
      </c>
      <c r="DE35" s="108">
        <f t="shared" si="10"/>
        <v>1994.0699999999997</v>
      </c>
      <c r="DF35" s="108">
        <f t="shared" si="11"/>
        <v>1994.0699999999997</v>
      </c>
      <c r="DG35" s="108">
        <v>421.2</v>
      </c>
      <c r="DH35" s="108">
        <v>421.2</v>
      </c>
      <c r="DI35" s="108">
        <v>0</v>
      </c>
      <c r="DJ35" s="108">
        <v>308.49</v>
      </c>
      <c r="DK35" s="108">
        <v>843.18</v>
      </c>
      <c r="DL35" s="108">
        <v>0</v>
      </c>
      <c r="DM35" s="108">
        <v>0</v>
      </c>
      <c r="DN35" s="108">
        <v>0</v>
      </c>
      <c r="DO35" s="108">
        <f t="shared" si="12"/>
        <v>1994.0699999999997</v>
      </c>
      <c r="DS35" s="108">
        <f t="shared" si="13"/>
        <v>0</v>
      </c>
      <c r="DT35" s="108">
        <v>421.19999999999987</v>
      </c>
      <c r="DU35" s="108">
        <v>421.19999999999987</v>
      </c>
      <c r="DV35" s="108">
        <v>0</v>
      </c>
      <c r="DW35" s="108">
        <v>308.49</v>
      </c>
      <c r="DX35" s="108">
        <v>843.18000000000018</v>
      </c>
      <c r="DY35" s="108">
        <v>0</v>
      </c>
      <c r="DZ35" s="108">
        <v>0</v>
      </c>
      <c r="EA35" s="108">
        <v>0</v>
      </c>
      <c r="ED35" s="108">
        <v>144.03</v>
      </c>
      <c r="EE35" s="108">
        <f t="shared" si="14"/>
        <v>2138.1000000000004</v>
      </c>
      <c r="EF35" s="108">
        <f t="shared" si="15"/>
        <v>2138.1000000000004</v>
      </c>
      <c r="EG35" s="108">
        <v>0</v>
      </c>
      <c r="EH35" s="108">
        <v>0</v>
      </c>
      <c r="EI35" s="108">
        <v>0</v>
      </c>
      <c r="EJ35" s="108">
        <v>0</v>
      </c>
      <c r="EK35" s="108">
        <v>0</v>
      </c>
      <c r="EL35" s="108">
        <v>0</v>
      </c>
      <c r="EM35" s="108">
        <v>0</v>
      </c>
      <c r="EN35" s="108">
        <f t="shared" si="16"/>
        <v>0</v>
      </c>
      <c r="EO35" s="108">
        <v>2043.09</v>
      </c>
      <c r="EP35" s="108">
        <v>0</v>
      </c>
      <c r="EQ35" s="108">
        <v>0</v>
      </c>
      <c r="ER35" s="108">
        <v>0</v>
      </c>
      <c r="ES35" s="108">
        <v>0</v>
      </c>
      <c r="ET35" s="108">
        <v>830.55</v>
      </c>
      <c r="EU35" s="108">
        <v>0</v>
      </c>
      <c r="EV35" s="108">
        <v>0</v>
      </c>
      <c r="EW35" s="108">
        <v>0</v>
      </c>
      <c r="EX35" s="108">
        <v>0</v>
      </c>
      <c r="EY35" s="108">
        <v>0</v>
      </c>
      <c r="EZ35" s="108">
        <v>0</v>
      </c>
      <c r="FD35" s="108">
        <f t="shared" si="17"/>
        <v>2873.64</v>
      </c>
      <c r="FE35" s="108">
        <f t="shared" si="18"/>
        <v>2873.64</v>
      </c>
      <c r="FM35" s="108">
        <f t="shared" si="19"/>
        <v>0</v>
      </c>
      <c r="FU35" s="108">
        <f t="shared" si="3"/>
        <v>0</v>
      </c>
      <c r="FV35" s="108">
        <v>0</v>
      </c>
      <c r="GB35" s="108">
        <f t="shared" si="20"/>
        <v>0</v>
      </c>
      <c r="GJ35" s="108">
        <f t="shared" si="21"/>
        <v>0</v>
      </c>
      <c r="GK35" s="108">
        <v>2043.09</v>
      </c>
      <c r="GL35" s="108">
        <v>0</v>
      </c>
      <c r="GM35" s="108">
        <v>0</v>
      </c>
      <c r="GN35" s="108">
        <v>0</v>
      </c>
      <c r="GO35" s="108">
        <v>0</v>
      </c>
      <c r="GP35" s="108">
        <v>830.55</v>
      </c>
      <c r="GQ35" s="108">
        <v>0</v>
      </c>
      <c r="GR35" s="108">
        <v>0</v>
      </c>
      <c r="GS35" s="108">
        <v>0</v>
      </c>
      <c r="GT35" s="108">
        <v>0</v>
      </c>
      <c r="GU35" s="108">
        <v>0</v>
      </c>
      <c r="GV35" s="108">
        <v>0</v>
      </c>
      <c r="GX35" s="108">
        <v>0</v>
      </c>
      <c r="GY35" s="108">
        <f t="shared" si="22"/>
        <v>2873.64</v>
      </c>
      <c r="GZ35" s="108">
        <f t="shared" si="23"/>
        <v>2873.64</v>
      </c>
      <c r="HR35" s="108">
        <f t="shared" si="24"/>
        <v>0</v>
      </c>
      <c r="HS35" s="108">
        <v>2043.09</v>
      </c>
      <c r="HT35" s="108">
        <v>0</v>
      </c>
      <c r="HU35" s="108">
        <v>0</v>
      </c>
      <c r="HV35" s="108">
        <v>0</v>
      </c>
      <c r="HW35" s="108">
        <v>0</v>
      </c>
      <c r="HX35" s="108">
        <v>830.55</v>
      </c>
      <c r="HY35" s="108">
        <v>0</v>
      </c>
      <c r="HZ35" s="108">
        <v>0</v>
      </c>
      <c r="IA35" s="108">
        <v>0</v>
      </c>
      <c r="IB35" s="108">
        <v>0</v>
      </c>
      <c r="IC35" s="108">
        <v>0</v>
      </c>
      <c r="ID35" s="108">
        <v>0</v>
      </c>
      <c r="IF35" s="108">
        <v>0</v>
      </c>
      <c r="II35" s="108">
        <f t="shared" si="25"/>
        <v>2873.64</v>
      </c>
      <c r="IJ35" s="108">
        <f t="shared" si="26"/>
        <v>2873.64</v>
      </c>
      <c r="IM35" s="108">
        <v>2043.0899999999995</v>
      </c>
      <c r="IN35" s="108">
        <v>0</v>
      </c>
      <c r="IO35" s="108">
        <v>0</v>
      </c>
      <c r="IP35" s="108">
        <v>0</v>
      </c>
      <c r="IQ35" s="108">
        <v>0</v>
      </c>
      <c r="IR35" s="108">
        <v>830.54999999999973</v>
      </c>
      <c r="IS35" s="108">
        <v>0</v>
      </c>
      <c r="IT35" s="108">
        <v>0</v>
      </c>
      <c r="IU35" s="108">
        <v>0</v>
      </c>
      <c r="IV35" s="108">
        <v>0</v>
      </c>
      <c r="IW35" s="108">
        <v>0</v>
      </c>
      <c r="IX35" s="108">
        <v>0</v>
      </c>
      <c r="IZ35" s="108">
        <v>0</v>
      </c>
      <c r="JC35" s="108">
        <f t="shared" si="28"/>
        <v>2873.6399999999994</v>
      </c>
      <c r="JD35" s="108">
        <f t="shared" si="27"/>
        <v>2873.6399999999994</v>
      </c>
    </row>
    <row r="36" spans="1:264" x14ac:dyDescent="0.25">
      <c r="A36" s="107">
        <v>630093</v>
      </c>
      <c r="N36" s="108">
        <v>0</v>
      </c>
      <c r="O36" s="108">
        <v>0</v>
      </c>
      <c r="P36" s="108">
        <v>0</v>
      </c>
      <c r="Q36" s="108">
        <v>0</v>
      </c>
      <c r="R36" s="108">
        <v>0</v>
      </c>
      <c r="S36" s="108">
        <v>0</v>
      </c>
      <c r="T36" s="108">
        <v>0</v>
      </c>
      <c r="V36" s="108">
        <f t="shared" si="0"/>
        <v>0</v>
      </c>
      <c r="AC36" s="108">
        <v>0</v>
      </c>
      <c r="AD36" s="108">
        <v>0</v>
      </c>
      <c r="AE36" s="108">
        <v>308.49</v>
      </c>
      <c r="AF36" s="108">
        <v>308.49</v>
      </c>
      <c r="AG36" s="108">
        <v>421.59</v>
      </c>
      <c r="AH36" s="108">
        <v>78</v>
      </c>
      <c r="AI36" s="108">
        <v>0</v>
      </c>
      <c r="AL36" s="108">
        <f t="shared" si="5"/>
        <v>1116.57</v>
      </c>
      <c r="AM36" s="108">
        <f t="shared" si="1"/>
        <v>1116.57</v>
      </c>
      <c r="BD36" s="108">
        <f t="shared" si="6"/>
        <v>0</v>
      </c>
      <c r="BI36" s="108">
        <v>10.93</v>
      </c>
      <c r="BJ36" s="108">
        <v>0</v>
      </c>
      <c r="BR36" s="108">
        <f t="shared" si="7"/>
        <v>10.93</v>
      </c>
      <c r="BS36" s="108">
        <v>0</v>
      </c>
      <c r="BT36" s="108">
        <v>0</v>
      </c>
      <c r="BU36" s="108">
        <v>308.49</v>
      </c>
      <c r="BV36" s="108">
        <v>308.49</v>
      </c>
      <c r="BW36" s="108">
        <v>421.59</v>
      </c>
      <c r="BX36" s="108">
        <v>78</v>
      </c>
      <c r="BY36" s="108">
        <v>0</v>
      </c>
      <c r="BZ36" s="108">
        <v>0</v>
      </c>
      <c r="CB36" s="108">
        <f t="shared" si="8"/>
        <v>1116.57</v>
      </c>
      <c r="CC36" s="108">
        <f t="shared" si="9"/>
        <v>1127.5</v>
      </c>
      <c r="CT36" s="108">
        <f t="shared" si="2"/>
        <v>0</v>
      </c>
      <c r="CU36" s="108">
        <v>0</v>
      </c>
      <c r="CV36" s="108">
        <v>0</v>
      </c>
      <c r="CW36" s="108">
        <v>308.49</v>
      </c>
      <c r="CX36" s="108">
        <v>308.49</v>
      </c>
      <c r="CY36" s="108">
        <v>421.59</v>
      </c>
      <c r="CZ36" s="108">
        <v>78</v>
      </c>
      <c r="DA36" s="108">
        <v>0</v>
      </c>
      <c r="DB36" s="108">
        <v>0</v>
      </c>
      <c r="DD36" s="108">
        <v>0</v>
      </c>
      <c r="DE36" s="108">
        <f t="shared" si="10"/>
        <v>1116.57</v>
      </c>
      <c r="DF36" s="108">
        <f t="shared" si="11"/>
        <v>1116.57</v>
      </c>
      <c r="DG36" s="108">
        <v>0</v>
      </c>
      <c r="DH36" s="108">
        <v>0</v>
      </c>
      <c r="DI36" s="108">
        <v>308.49</v>
      </c>
      <c r="DJ36" s="108">
        <v>308.49</v>
      </c>
      <c r="DK36" s="108">
        <v>421.59</v>
      </c>
      <c r="DL36" s="108">
        <v>78</v>
      </c>
      <c r="DM36" s="108">
        <v>0</v>
      </c>
      <c r="DN36" s="108">
        <v>0</v>
      </c>
      <c r="DO36" s="108">
        <f t="shared" si="12"/>
        <v>1116.57</v>
      </c>
      <c r="DS36" s="108">
        <f t="shared" si="13"/>
        <v>0</v>
      </c>
      <c r="DT36" s="108">
        <v>0</v>
      </c>
      <c r="DU36" s="108">
        <v>0</v>
      </c>
      <c r="DV36" s="108">
        <v>308.49</v>
      </c>
      <c r="DW36" s="108">
        <v>308.49</v>
      </c>
      <c r="DX36" s="108">
        <v>421.59000000000009</v>
      </c>
      <c r="DY36" s="108">
        <v>78</v>
      </c>
      <c r="DZ36" s="108">
        <v>0</v>
      </c>
      <c r="EA36" s="108">
        <v>0</v>
      </c>
      <c r="ED36" s="108">
        <v>0</v>
      </c>
      <c r="EE36" s="108">
        <f t="shared" si="14"/>
        <v>1116.5700000000002</v>
      </c>
      <c r="EF36" s="108">
        <f t="shared" si="15"/>
        <v>1116.5700000000002</v>
      </c>
      <c r="EG36" s="108">
        <v>0</v>
      </c>
      <c r="EH36" s="108">
        <v>0</v>
      </c>
      <c r="EI36" s="108">
        <v>0</v>
      </c>
      <c r="EJ36" s="108">
        <v>0</v>
      </c>
      <c r="EK36" s="108">
        <v>0</v>
      </c>
      <c r="EL36" s="108">
        <v>0</v>
      </c>
      <c r="EM36" s="108">
        <v>0</v>
      </c>
      <c r="EN36" s="108">
        <f t="shared" si="16"/>
        <v>0</v>
      </c>
      <c r="EO36" s="108">
        <v>0</v>
      </c>
      <c r="EP36" s="108">
        <v>0</v>
      </c>
      <c r="EQ36" s="108">
        <v>0</v>
      </c>
      <c r="ER36" s="108">
        <v>415.28</v>
      </c>
      <c r="ES36" s="108">
        <v>52.5</v>
      </c>
      <c r="ET36" s="108">
        <v>0</v>
      </c>
      <c r="EU36" s="108">
        <v>0</v>
      </c>
      <c r="EV36" s="108">
        <v>0</v>
      </c>
      <c r="EW36" s="108">
        <v>0</v>
      </c>
      <c r="EX36" s="108">
        <v>0</v>
      </c>
      <c r="EY36" s="108">
        <v>283.5</v>
      </c>
      <c r="EZ36" s="108">
        <v>0</v>
      </c>
      <c r="FC36" s="108">
        <v>432.08</v>
      </c>
      <c r="FD36" s="108">
        <f t="shared" si="17"/>
        <v>1183.3599999999999</v>
      </c>
      <c r="FE36" s="108">
        <f t="shared" si="18"/>
        <v>1183.3599999999999</v>
      </c>
      <c r="FM36" s="108">
        <f t="shared" si="19"/>
        <v>0</v>
      </c>
      <c r="FU36" s="108">
        <f t="shared" si="3"/>
        <v>0</v>
      </c>
      <c r="FV36" s="108">
        <v>0</v>
      </c>
      <c r="GB36" s="108">
        <f t="shared" si="20"/>
        <v>0</v>
      </c>
      <c r="GJ36" s="108">
        <f t="shared" si="21"/>
        <v>0</v>
      </c>
      <c r="GK36" s="108">
        <v>0</v>
      </c>
      <c r="GL36" s="108">
        <v>0</v>
      </c>
      <c r="GM36" s="108">
        <v>0</v>
      </c>
      <c r="GN36" s="108">
        <v>415.28</v>
      </c>
      <c r="GO36" s="108">
        <v>52.5</v>
      </c>
      <c r="GP36" s="108">
        <v>0</v>
      </c>
      <c r="GQ36" s="108">
        <v>0</v>
      </c>
      <c r="GR36" s="108">
        <v>0</v>
      </c>
      <c r="GS36" s="108">
        <v>0</v>
      </c>
      <c r="GT36" s="108">
        <v>0</v>
      </c>
      <c r="GU36" s="108">
        <v>283.5</v>
      </c>
      <c r="GV36" s="108">
        <v>0</v>
      </c>
      <c r="GX36" s="108">
        <v>0</v>
      </c>
      <c r="GY36" s="108">
        <f t="shared" si="22"/>
        <v>751.28</v>
      </c>
      <c r="GZ36" s="108">
        <f t="shared" si="23"/>
        <v>751.28</v>
      </c>
      <c r="HR36" s="108">
        <f t="shared" si="24"/>
        <v>0</v>
      </c>
      <c r="HS36" s="108">
        <v>0</v>
      </c>
      <c r="HT36" s="108">
        <v>0</v>
      </c>
      <c r="HU36" s="108">
        <v>0</v>
      </c>
      <c r="HV36" s="108">
        <v>415.28</v>
      </c>
      <c r="HW36" s="108">
        <v>52.5</v>
      </c>
      <c r="HX36" s="108">
        <v>0</v>
      </c>
      <c r="HY36" s="108">
        <v>0</v>
      </c>
      <c r="HZ36" s="108">
        <v>0</v>
      </c>
      <c r="IA36" s="108">
        <v>0</v>
      </c>
      <c r="IB36" s="108">
        <v>0</v>
      </c>
      <c r="IC36" s="108">
        <v>283.5</v>
      </c>
      <c r="ID36" s="108">
        <v>0</v>
      </c>
      <c r="IF36" s="108">
        <v>0</v>
      </c>
      <c r="II36" s="108">
        <f t="shared" si="25"/>
        <v>751.28</v>
      </c>
      <c r="IJ36" s="108">
        <f t="shared" si="26"/>
        <v>751.28</v>
      </c>
      <c r="IM36" s="108">
        <v>0</v>
      </c>
      <c r="IN36" s="108">
        <v>0</v>
      </c>
      <c r="IO36" s="108">
        <v>0</v>
      </c>
      <c r="IP36" s="108">
        <v>415.26</v>
      </c>
      <c r="IQ36" s="108">
        <v>52.5</v>
      </c>
      <c r="IR36" s="108">
        <v>0</v>
      </c>
      <c r="IS36" s="108">
        <v>0</v>
      </c>
      <c r="IT36" s="108">
        <v>0</v>
      </c>
      <c r="IU36" s="108">
        <v>0</v>
      </c>
      <c r="IV36" s="108">
        <v>0</v>
      </c>
      <c r="IW36" s="108">
        <v>283.5</v>
      </c>
      <c r="IX36" s="108">
        <v>0</v>
      </c>
      <c r="IZ36" s="108">
        <v>0</v>
      </c>
      <c r="JC36" s="108">
        <f t="shared" si="28"/>
        <v>751.26</v>
      </c>
      <c r="JD36" s="108">
        <f t="shared" si="27"/>
        <v>751.26</v>
      </c>
    </row>
    <row r="37" spans="1:264" x14ac:dyDescent="0.25">
      <c r="A37" s="107">
        <v>630125</v>
      </c>
      <c r="N37" s="108">
        <v>0</v>
      </c>
      <c r="O37" s="108">
        <v>0</v>
      </c>
      <c r="P37" s="108">
        <v>0</v>
      </c>
      <c r="Q37" s="108">
        <v>0</v>
      </c>
      <c r="R37" s="108">
        <v>0</v>
      </c>
      <c r="S37" s="108">
        <v>0</v>
      </c>
      <c r="T37" s="108">
        <v>0</v>
      </c>
      <c r="V37" s="108">
        <f t="shared" si="0"/>
        <v>0</v>
      </c>
      <c r="AC37" s="108">
        <v>0</v>
      </c>
      <c r="AD37" s="108">
        <v>0</v>
      </c>
      <c r="AE37" s="108">
        <v>0</v>
      </c>
      <c r="AF37" s="108">
        <v>616.98</v>
      </c>
      <c r="AG37" s="108">
        <v>0</v>
      </c>
      <c r="AH37" s="108">
        <v>0</v>
      </c>
      <c r="AI37" s="108">
        <v>0</v>
      </c>
      <c r="AL37" s="108">
        <f t="shared" si="5"/>
        <v>616.98</v>
      </c>
      <c r="AM37" s="108">
        <f t="shared" si="1"/>
        <v>616.98</v>
      </c>
      <c r="BD37" s="108">
        <f t="shared" si="6"/>
        <v>0</v>
      </c>
      <c r="BI37" s="108">
        <v>0</v>
      </c>
      <c r="BJ37" s="108">
        <v>0</v>
      </c>
      <c r="BR37" s="108">
        <f t="shared" si="7"/>
        <v>0</v>
      </c>
      <c r="BS37" s="108">
        <v>0</v>
      </c>
      <c r="BT37" s="108">
        <v>0</v>
      </c>
      <c r="BU37" s="108">
        <v>0</v>
      </c>
      <c r="BV37" s="108">
        <v>616.98</v>
      </c>
      <c r="BW37" s="108">
        <v>0</v>
      </c>
      <c r="BX37" s="108">
        <v>0</v>
      </c>
      <c r="BY37" s="108">
        <v>0</v>
      </c>
      <c r="BZ37" s="108">
        <v>0</v>
      </c>
      <c r="CB37" s="108">
        <f t="shared" si="8"/>
        <v>616.98</v>
      </c>
      <c r="CC37" s="108">
        <f t="shared" si="9"/>
        <v>616.98</v>
      </c>
      <c r="CT37" s="108">
        <f t="shared" si="2"/>
        <v>0</v>
      </c>
      <c r="CU37" s="108">
        <v>0</v>
      </c>
      <c r="CV37" s="108">
        <v>0</v>
      </c>
      <c r="CW37" s="108">
        <v>0</v>
      </c>
      <c r="CX37" s="108">
        <v>616.98</v>
      </c>
      <c r="CY37" s="108">
        <v>0</v>
      </c>
      <c r="CZ37" s="108">
        <v>0</v>
      </c>
      <c r="DA37" s="108">
        <v>0</v>
      </c>
      <c r="DB37" s="108">
        <v>0</v>
      </c>
      <c r="DD37" s="108">
        <v>300</v>
      </c>
      <c r="DE37" s="108">
        <f t="shared" si="10"/>
        <v>916.98</v>
      </c>
      <c r="DF37" s="108">
        <f t="shared" si="11"/>
        <v>916.98</v>
      </c>
      <c r="DG37" s="108">
        <v>0</v>
      </c>
      <c r="DH37" s="108">
        <v>0</v>
      </c>
      <c r="DI37" s="108">
        <v>0</v>
      </c>
      <c r="DJ37" s="108">
        <v>616.98</v>
      </c>
      <c r="DK37" s="108">
        <v>0</v>
      </c>
      <c r="DL37" s="108">
        <v>0</v>
      </c>
      <c r="DM37" s="108">
        <v>0</v>
      </c>
      <c r="DN37" s="108">
        <v>0</v>
      </c>
      <c r="DO37" s="108">
        <f t="shared" si="12"/>
        <v>616.98</v>
      </c>
      <c r="DS37" s="108">
        <f t="shared" si="13"/>
        <v>0</v>
      </c>
      <c r="DT37" s="108">
        <v>0</v>
      </c>
      <c r="DU37" s="108">
        <v>0</v>
      </c>
      <c r="DV37" s="108">
        <v>0</v>
      </c>
      <c r="DW37" s="108">
        <v>616.98</v>
      </c>
      <c r="DX37" s="108">
        <v>0</v>
      </c>
      <c r="DY37" s="108">
        <v>0</v>
      </c>
      <c r="DZ37" s="108">
        <v>0</v>
      </c>
      <c r="EA37" s="108">
        <v>0</v>
      </c>
      <c r="ED37" s="108">
        <v>288.05</v>
      </c>
      <c r="EE37" s="108">
        <f t="shared" si="14"/>
        <v>905.03</v>
      </c>
      <c r="EF37" s="108">
        <f t="shared" si="15"/>
        <v>905.03</v>
      </c>
      <c r="EG37" s="108">
        <v>0</v>
      </c>
      <c r="EH37" s="108">
        <v>0</v>
      </c>
      <c r="EI37" s="108">
        <v>0</v>
      </c>
      <c r="EJ37" s="108">
        <v>0</v>
      </c>
      <c r="EK37" s="108">
        <v>0</v>
      </c>
      <c r="EL37" s="108">
        <v>0</v>
      </c>
      <c r="EM37" s="108">
        <v>0</v>
      </c>
      <c r="EN37" s="108">
        <f t="shared" si="16"/>
        <v>0</v>
      </c>
      <c r="EO37" s="108">
        <v>729.68</v>
      </c>
      <c r="EP37" s="108">
        <v>0</v>
      </c>
      <c r="EQ37" s="108">
        <v>0</v>
      </c>
      <c r="ER37" s="108">
        <v>0</v>
      </c>
      <c r="ES37" s="108">
        <v>0</v>
      </c>
      <c r="ET37" s="108">
        <v>0</v>
      </c>
      <c r="EU37" s="108">
        <v>0</v>
      </c>
      <c r="EV37" s="108">
        <v>0</v>
      </c>
      <c r="EW37" s="108">
        <v>56.7</v>
      </c>
      <c r="EX37" s="108">
        <v>0</v>
      </c>
      <c r="EY37" s="108">
        <v>283.5</v>
      </c>
      <c r="EZ37" s="108">
        <v>0</v>
      </c>
      <c r="FD37" s="108">
        <f t="shared" si="17"/>
        <v>1069.8800000000001</v>
      </c>
      <c r="FE37" s="108">
        <f t="shared" si="18"/>
        <v>1069.8800000000001</v>
      </c>
      <c r="FM37" s="108">
        <f t="shared" si="19"/>
        <v>0</v>
      </c>
      <c r="FU37" s="108">
        <f t="shared" si="3"/>
        <v>0</v>
      </c>
      <c r="FV37" s="108">
        <v>0</v>
      </c>
      <c r="GB37" s="108">
        <f t="shared" si="20"/>
        <v>0</v>
      </c>
      <c r="GJ37" s="108">
        <f t="shared" si="21"/>
        <v>0</v>
      </c>
      <c r="GK37" s="108">
        <v>729.68</v>
      </c>
      <c r="GL37" s="108">
        <v>0</v>
      </c>
      <c r="GM37" s="108">
        <v>0</v>
      </c>
      <c r="GN37" s="108">
        <v>0</v>
      </c>
      <c r="GO37" s="108">
        <v>0</v>
      </c>
      <c r="GP37" s="108">
        <v>0</v>
      </c>
      <c r="GQ37" s="108">
        <v>0</v>
      </c>
      <c r="GR37" s="108">
        <v>0</v>
      </c>
      <c r="GS37" s="108">
        <v>56.7</v>
      </c>
      <c r="GT37" s="108">
        <v>0</v>
      </c>
      <c r="GU37" s="108">
        <v>283.5</v>
      </c>
      <c r="GV37" s="108">
        <v>0</v>
      </c>
      <c r="GX37" s="108">
        <v>0</v>
      </c>
      <c r="GY37" s="108">
        <f t="shared" si="22"/>
        <v>1069.8800000000001</v>
      </c>
      <c r="GZ37" s="108">
        <f t="shared" si="23"/>
        <v>1069.8800000000001</v>
      </c>
      <c r="HR37" s="108">
        <f t="shared" si="24"/>
        <v>0</v>
      </c>
      <c r="HS37" s="108">
        <v>729.68</v>
      </c>
      <c r="HT37" s="108">
        <v>0</v>
      </c>
      <c r="HU37" s="108">
        <v>0</v>
      </c>
      <c r="HV37" s="108">
        <v>0</v>
      </c>
      <c r="HW37" s="108">
        <v>0</v>
      </c>
      <c r="HX37" s="108">
        <v>0</v>
      </c>
      <c r="HY37" s="108">
        <v>0</v>
      </c>
      <c r="HZ37" s="108">
        <v>0</v>
      </c>
      <c r="IA37" s="108">
        <v>56.7</v>
      </c>
      <c r="IB37" s="108">
        <v>0</v>
      </c>
      <c r="IC37" s="108">
        <v>283.5</v>
      </c>
      <c r="ID37" s="108">
        <v>0</v>
      </c>
      <c r="IF37" s="108">
        <v>0</v>
      </c>
      <c r="II37" s="108">
        <f t="shared" si="25"/>
        <v>1069.8800000000001</v>
      </c>
      <c r="IJ37" s="108">
        <f t="shared" si="26"/>
        <v>1069.8800000000001</v>
      </c>
      <c r="IM37" s="108">
        <v>729.6600000000002</v>
      </c>
      <c r="IN37" s="108">
        <v>0</v>
      </c>
      <c r="IO37" s="108">
        <v>0</v>
      </c>
      <c r="IP37" s="108">
        <v>0</v>
      </c>
      <c r="IQ37" s="108">
        <v>0</v>
      </c>
      <c r="IR37" s="108">
        <v>0</v>
      </c>
      <c r="IS37" s="108">
        <v>0</v>
      </c>
      <c r="IT37" s="108">
        <v>0</v>
      </c>
      <c r="IU37" s="108">
        <v>56.700000000000017</v>
      </c>
      <c r="IV37" s="108">
        <v>0</v>
      </c>
      <c r="IW37" s="108">
        <v>283.5</v>
      </c>
      <c r="IX37" s="108">
        <v>0</v>
      </c>
      <c r="IZ37" s="108">
        <v>0</v>
      </c>
      <c r="JA37" s="108">
        <v>150</v>
      </c>
      <c r="JC37" s="108">
        <f t="shared" si="28"/>
        <v>1219.8600000000001</v>
      </c>
      <c r="JD37" s="108">
        <f t="shared" si="27"/>
        <v>1219.8600000000001</v>
      </c>
    </row>
    <row r="38" spans="1:264" x14ac:dyDescent="0.25">
      <c r="A38" s="107">
        <v>730150</v>
      </c>
      <c r="N38" s="108">
        <v>0</v>
      </c>
      <c r="O38" s="108">
        <v>0</v>
      </c>
      <c r="P38" s="108">
        <v>0</v>
      </c>
      <c r="Q38" s="108">
        <v>475.65</v>
      </c>
      <c r="R38" s="108">
        <v>0</v>
      </c>
      <c r="S38" s="108">
        <v>0</v>
      </c>
      <c r="T38" s="108">
        <v>0</v>
      </c>
      <c r="V38" s="108">
        <f t="shared" si="0"/>
        <v>475.65</v>
      </c>
      <c r="AC38" s="108">
        <v>872.1</v>
      </c>
      <c r="AD38" s="108">
        <v>844.02</v>
      </c>
      <c r="AE38" s="108">
        <v>0</v>
      </c>
      <c r="AF38" s="108">
        <v>1499.74</v>
      </c>
      <c r="AG38" s="108">
        <v>2471.17</v>
      </c>
      <c r="AH38" s="108">
        <v>0</v>
      </c>
      <c r="AI38" s="108">
        <v>0</v>
      </c>
      <c r="AL38" s="108">
        <f t="shared" si="5"/>
        <v>5687.03</v>
      </c>
      <c r="AM38" s="108">
        <f t="shared" si="1"/>
        <v>6162.6799999999994</v>
      </c>
      <c r="BD38" s="108">
        <f t="shared" si="6"/>
        <v>0</v>
      </c>
      <c r="BI38" s="108">
        <v>48.43</v>
      </c>
      <c r="BJ38" s="108">
        <v>0</v>
      </c>
      <c r="BR38" s="108">
        <f t="shared" si="7"/>
        <v>48.43</v>
      </c>
      <c r="BS38" s="108">
        <v>872.1</v>
      </c>
      <c r="BT38" s="108">
        <v>844.02</v>
      </c>
      <c r="BU38" s="108">
        <v>0</v>
      </c>
      <c r="BV38" s="108">
        <v>1499.74</v>
      </c>
      <c r="BW38" s="108">
        <v>2471.17</v>
      </c>
      <c r="BX38" s="108">
        <v>0</v>
      </c>
      <c r="BY38" s="108">
        <v>0</v>
      </c>
      <c r="BZ38" s="108">
        <v>0</v>
      </c>
      <c r="CB38" s="108">
        <f t="shared" si="8"/>
        <v>5687.03</v>
      </c>
      <c r="CC38" s="108">
        <f t="shared" si="9"/>
        <v>5735.46</v>
      </c>
      <c r="CT38" s="108">
        <f t="shared" si="2"/>
        <v>0</v>
      </c>
      <c r="CU38" s="108">
        <v>872.1</v>
      </c>
      <c r="CV38" s="108">
        <v>844.02</v>
      </c>
      <c r="CW38" s="108">
        <v>0</v>
      </c>
      <c r="CX38" s="108">
        <v>1499.74</v>
      </c>
      <c r="CY38" s="108">
        <v>2471.17</v>
      </c>
      <c r="CZ38" s="108">
        <v>0</v>
      </c>
      <c r="DA38" s="108">
        <v>0</v>
      </c>
      <c r="DB38" s="108">
        <v>0</v>
      </c>
      <c r="DD38" s="108">
        <v>0</v>
      </c>
      <c r="DE38" s="108">
        <f t="shared" si="10"/>
        <v>5687.03</v>
      </c>
      <c r="DF38" s="108">
        <f t="shared" si="11"/>
        <v>5687.03</v>
      </c>
      <c r="DG38" s="108">
        <v>872.1</v>
      </c>
      <c r="DH38" s="108">
        <v>844.02</v>
      </c>
      <c r="DI38" s="108">
        <v>0</v>
      </c>
      <c r="DJ38" s="108">
        <v>1499.74</v>
      </c>
      <c r="DK38" s="108">
        <v>2471.17</v>
      </c>
      <c r="DL38" s="108">
        <v>0</v>
      </c>
      <c r="DM38" s="108">
        <v>0</v>
      </c>
      <c r="DN38" s="108">
        <v>0</v>
      </c>
      <c r="DO38" s="108">
        <f t="shared" si="12"/>
        <v>5687.03</v>
      </c>
      <c r="DS38" s="108">
        <f t="shared" si="13"/>
        <v>0</v>
      </c>
      <c r="DT38" s="108">
        <v>872.10000000000025</v>
      </c>
      <c r="DU38" s="108">
        <v>844.02000000000044</v>
      </c>
      <c r="DV38" s="108">
        <v>0</v>
      </c>
      <c r="DW38" s="108">
        <v>1499.7200000000009</v>
      </c>
      <c r="DX38" s="108">
        <v>2471.1500000000015</v>
      </c>
      <c r="DY38" s="108">
        <v>0</v>
      </c>
      <c r="DZ38" s="108">
        <v>0</v>
      </c>
      <c r="EA38" s="108">
        <v>0</v>
      </c>
      <c r="ED38" s="108">
        <v>1459.45</v>
      </c>
      <c r="EE38" s="108">
        <f t="shared" si="14"/>
        <v>7146.4400000000032</v>
      </c>
      <c r="EF38" s="108">
        <f t="shared" si="15"/>
        <v>7146.4400000000032</v>
      </c>
      <c r="EG38" s="108">
        <v>-170.1</v>
      </c>
      <c r="EH38" s="108">
        <v>-170.1</v>
      </c>
      <c r="EI38" s="108">
        <v>0</v>
      </c>
      <c r="EJ38" s="108">
        <v>0</v>
      </c>
      <c r="EK38" s="108">
        <v>648.6</v>
      </c>
      <c r="EL38" s="108">
        <v>0</v>
      </c>
      <c r="EM38" s="108">
        <v>0</v>
      </c>
      <c r="EN38" s="108">
        <f t="shared" si="16"/>
        <v>308.40000000000003</v>
      </c>
      <c r="EO38" s="108">
        <v>4605.0600000000004</v>
      </c>
      <c r="EP38" s="108">
        <v>0</v>
      </c>
      <c r="EQ38" s="108">
        <v>0</v>
      </c>
      <c r="ER38" s="108">
        <v>415.28</v>
      </c>
      <c r="ES38" s="108">
        <v>52.5</v>
      </c>
      <c r="ET38" s="108">
        <v>4069.7</v>
      </c>
      <c r="EU38" s="108">
        <v>0</v>
      </c>
      <c r="EV38" s="108">
        <v>0</v>
      </c>
      <c r="EW38" s="108">
        <v>422.55</v>
      </c>
      <c r="EX38" s="108">
        <v>0</v>
      </c>
      <c r="EY38" s="108">
        <v>422.55</v>
      </c>
      <c r="EZ38" s="108">
        <v>0</v>
      </c>
      <c r="FD38" s="108">
        <f t="shared" si="17"/>
        <v>9987.64</v>
      </c>
      <c r="FE38" s="108">
        <f t="shared" si="18"/>
        <v>10296.039999999999</v>
      </c>
      <c r="FM38" s="108">
        <f t="shared" si="19"/>
        <v>0</v>
      </c>
      <c r="FU38" s="108">
        <f t="shared" si="3"/>
        <v>0</v>
      </c>
      <c r="FV38" s="108">
        <v>0</v>
      </c>
      <c r="GB38" s="108">
        <f t="shared" si="20"/>
        <v>0</v>
      </c>
      <c r="GJ38" s="108">
        <f t="shared" si="21"/>
        <v>0</v>
      </c>
      <c r="GK38" s="108">
        <v>4605.0600000000004</v>
      </c>
      <c r="GL38" s="108">
        <v>0</v>
      </c>
      <c r="GM38" s="108">
        <v>0</v>
      </c>
      <c r="GN38" s="108">
        <v>415.28</v>
      </c>
      <c r="GO38" s="108">
        <v>52.5</v>
      </c>
      <c r="GP38" s="108">
        <v>4069.7</v>
      </c>
      <c r="GQ38" s="108">
        <v>0</v>
      </c>
      <c r="GR38" s="108">
        <v>0</v>
      </c>
      <c r="GS38" s="108">
        <v>422.55</v>
      </c>
      <c r="GT38" s="108">
        <v>0</v>
      </c>
      <c r="GU38" s="108">
        <v>422.55</v>
      </c>
      <c r="GV38" s="108">
        <v>0</v>
      </c>
      <c r="GX38" s="108">
        <v>0</v>
      </c>
      <c r="GY38" s="108">
        <f t="shared" si="22"/>
        <v>9987.64</v>
      </c>
      <c r="GZ38" s="108">
        <f t="shared" si="23"/>
        <v>9987.64</v>
      </c>
      <c r="HR38" s="108">
        <f t="shared" si="24"/>
        <v>0</v>
      </c>
      <c r="HS38" s="108">
        <v>4605.0600000000004</v>
      </c>
      <c r="HT38" s="108">
        <v>0</v>
      </c>
      <c r="HU38" s="108">
        <v>0</v>
      </c>
      <c r="HV38" s="108">
        <v>415.28</v>
      </c>
      <c r="HW38" s="108">
        <v>52.5</v>
      </c>
      <c r="HX38" s="108">
        <v>4069.68</v>
      </c>
      <c r="HY38" s="108">
        <v>0</v>
      </c>
      <c r="HZ38" s="108">
        <v>0</v>
      </c>
      <c r="IA38" s="108">
        <v>422.55</v>
      </c>
      <c r="IB38" s="108">
        <v>0</v>
      </c>
      <c r="IC38" s="108">
        <v>422.55</v>
      </c>
      <c r="ID38" s="108">
        <v>0</v>
      </c>
      <c r="IF38" s="108">
        <v>0</v>
      </c>
      <c r="II38" s="108">
        <f t="shared" si="25"/>
        <v>9987.619999999999</v>
      </c>
      <c r="IJ38" s="108">
        <f t="shared" si="26"/>
        <v>9987.619999999999</v>
      </c>
      <c r="IM38" s="108">
        <v>4605.0599999999986</v>
      </c>
      <c r="IN38" s="108">
        <v>0</v>
      </c>
      <c r="IO38" s="108">
        <v>0</v>
      </c>
      <c r="IP38" s="108">
        <v>415.26</v>
      </c>
      <c r="IQ38" s="108">
        <v>52.5</v>
      </c>
      <c r="IR38" s="108">
        <v>4069.6800000000021</v>
      </c>
      <c r="IS38" s="108">
        <v>0</v>
      </c>
      <c r="IT38" s="108">
        <v>0</v>
      </c>
      <c r="IU38" s="108">
        <v>422.55000000000013</v>
      </c>
      <c r="IV38" s="108">
        <v>0</v>
      </c>
      <c r="IW38" s="108">
        <v>422.55000000000013</v>
      </c>
      <c r="IX38" s="108">
        <v>0</v>
      </c>
      <c r="IZ38" s="108">
        <v>0</v>
      </c>
      <c r="JC38" s="108">
        <f t="shared" si="28"/>
        <v>9987.5999999999985</v>
      </c>
      <c r="JD38" s="108">
        <f t="shared" si="27"/>
        <v>9987.5999999999985</v>
      </c>
    </row>
    <row r="39" spans="1:264" x14ac:dyDescent="0.25">
      <c r="A39" s="107">
        <v>630126</v>
      </c>
      <c r="N39" s="108">
        <v>-184.32</v>
      </c>
      <c r="O39" s="108">
        <v>184.32</v>
      </c>
      <c r="P39" s="108">
        <v>0</v>
      </c>
      <c r="Q39" s="108">
        <v>0</v>
      </c>
      <c r="R39" s="108">
        <v>0</v>
      </c>
      <c r="S39" s="108">
        <v>0</v>
      </c>
      <c r="T39" s="108">
        <v>0</v>
      </c>
      <c r="V39" s="108">
        <f t="shared" si="0"/>
        <v>0</v>
      </c>
      <c r="AC39" s="108">
        <v>0</v>
      </c>
      <c r="AD39" s="108">
        <v>0</v>
      </c>
      <c r="AE39" s="108">
        <v>0</v>
      </c>
      <c r="AF39" s="108">
        <v>0</v>
      </c>
      <c r="AG39" s="108">
        <v>0</v>
      </c>
      <c r="AH39" s="108">
        <v>0</v>
      </c>
      <c r="AI39" s="108">
        <v>0</v>
      </c>
      <c r="AL39" s="108">
        <f t="shared" si="5"/>
        <v>0</v>
      </c>
      <c r="AM39" s="108">
        <f t="shared" si="1"/>
        <v>0</v>
      </c>
      <c r="BD39" s="108">
        <f t="shared" si="6"/>
        <v>0</v>
      </c>
      <c r="BI39" s="108">
        <v>119.54</v>
      </c>
      <c r="BJ39" s="108">
        <v>0</v>
      </c>
      <c r="BK39" s="108">
        <v>1273.32</v>
      </c>
      <c r="BL39" s="108">
        <v>1118.3399999999999</v>
      </c>
      <c r="BM39" s="108">
        <v>0</v>
      </c>
      <c r="BN39" s="108">
        <v>697.66</v>
      </c>
      <c r="BO39" s="108">
        <v>531.85</v>
      </c>
      <c r="BP39" s="108">
        <v>0</v>
      </c>
      <c r="BQ39" s="108">
        <v>0</v>
      </c>
      <c r="BR39" s="108">
        <f t="shared" si="7"/>
        <v>3740.7099999999996</v>
      </c>
      <c r="BS39" s="108">
        <v>1273.32</v>
      </c>
      <c r="BT39" s="108">
        <v>1118.3399999999999</v>
      </c>
      <c r="BU39" s="108">
        <v>0</v>
      </c>
      <c r="BV39" s="108">
        <v>697.66</v>
      </c>
      <c r="BW39" s="108">
        <v>531.85</v>
      </c>
      <c r="BX39" s="108">
        <v>0</v>
      </c>
      <c r="BY39" s="108">
        <v>0</v>
      </c>
      <c r="BZ39" s="108">
        <v>0</v>
      </c>
      <c r="CB39" s="108">
        <f t="shared" si="8"/>
        <v>3621.1699999999996</v>
      </c>
      <c r="CC39" s="108">
        <f t="shared" si="9"/>
        <v>7361.8799999999992</v>
      </c>
      <c r="CT39" s="108">
        <f t="shared" si="2"/>
        <v>0</v>
      </c>
      <c r="CU39" s="108">
        <v>1273.32</v>
      </c>
      <c r="CV39" s="108">
        <v>1118.3399999999999</v>
      </c>
      <c r="CW39" s="108">
        <v>0</v>
      </c>
      <c r="CX39" s="108">
        <v>697.66</v>
      </c>
      <c r="CY39" s="108">
        <v>531.85</v>
      </c>
      <c r="CZ39" s="108">
        <v>0</v>
      </c>
      <c r="DA39" s="108">
        <v>0</v>
      </c>
      <c r="DB39" s="108">
        <v>0</v>
      </c>
      <c r="DD39" s="108">
        <v>0</v>
      </c>
      <c r="DE39" s="108">
        <f t="shared" si="10"/>
        <v>3621.1699999999996</v>
      </c>
      <c r="DF39" s="108">
        <f t="shared" si="11"/>
        <v>3621.1699999999996</v>
      </c>
      <c r="DG39" s="108">
        <v>1273.32</v>
      </c>
      <c r="DH39" s="108">
        <v>1118.3399999999999</v>
      </c>
      <c r="DI39" s="108">
        <v>0</v>
      </c>
      <c r="DJ39" s="108">
        <v>697.66</v>
      </c>
      <c r="DK39" s="108">
        <v>531.85</v>
      </c>
      <c r="DL39" s="108">
        <v>0</v>
      </c>
      <c r="DM39" s="108">
        <v>0</v>
      </c>
      <c r="DN39" s="108">
        <v>0</v>
      </c>
      <c r="DO39" s="108">
        <f t="shared" si="12"/>
        <v>3621.1699999999996</v>
      </c>
      <c r="DS39" s="108">
        <f t="shared" si="13"/>
        <v>0</v>
      </c>
      <c r="DT39" s="108">
        <v>1273.3200000000013</v>
      </c>
      <c r="DU39" s="108">
        <v>1118.3399999999995</v>
      </c>
      <c r="DV39" s="108">
        <v>0</v>
      </c>
      <c r="DW39" s="108">
        <v>697.67000000000041</v>
      </c>
      <c r="DX39" s="108">
        <v>531.86000000000047</v>
      </c>
      <c r="DY39" s="108">
        <v>0</v>
      </c>
      <c r="DZ39" s="108">
        <v>0</v>
      </c>
      <c r="EA39" s="108">
        <v>0</v>
      </c>
      <c r="ED39" s="108">
        <v>0</v>
      </c>
      <c r="EE39" s="108">
        <f t="shared" si="14"/>
        <v>3621.1900000000019</v>
      </c>
      <c r="EF39" s="108">
        <f t="shared" si="15"/>
        <v>3621.1900000000019</v>
      </c>
      <c r="EG39" s="108">
        <v>0</v>
      </c>
      <c r="EH39" s="108">
        <v>0</v>
      </c>
      <c r="EI39" s="108">
        <v>0</v>
      </c>
      <c r="EJ39" s="108">
        <v>0</v>
      </c>
      <c r="EK39" s="108">
        <v>0</v>
      </c>
      <c r="EL39" s="108">
        <v>0</v>
      </c>
      <c r="EM39" s="108">
        <v>0</v>
      </c>
      <c r="EN39" s="108">
        <f t="shared" si="16"/>
        <v>0</v>
      </c>
      <c r="EO39" s="108">
        <v>972.9</v>
      </c>
      <c r="EP39" s="108">
        <v>0</v>
      </c>
      <c r="EQ39" s="108">
        <v>0</v>
      </c>
      <c r="ER39" s="108">
        <v>0</v>
      </c>
      <c r="ES39" s="108">
        <v>0</v>
      </c>
      <c r="ET39" s="108">
        <v>1334.81</v>
      </c>
      <c r="EU39" s="108">
        <v>0</v>
      </c>
      <c r="EV39" s="108">
        <v>0</v>
      </c>
      <c r="EW39" s="108">
        <v>243</v>
      </c>
      <c r="EX39" s="108">
        <v>0</v>
      </c>
      <c r="EY39" s="108">
        <v>243</v>
      </c>
      <c r="EZ39" s="108">
        <v>0</v>
      </c>
      <c r="FC39" s="108">
        <v>408.07</v>
      </c>
      <c r="FD39" s="108">
        <f t="shared" si="17"/>
        <v>3201.78</v>
      </c>
      <c r="FE39" s="108">
        <f t="shared" si="18"/>
        <v>3201.78</v>
      </c>
      <c r="FM39" s="108">
        <f t="shared" si="19"/>
        <v>0</v>
      </c>
      <c r="FU39" s="108">
        <f t="shared" si="3"/>
        <v>0</v>
      </c>
      <c r="FV39" s="108">
        <v>0</v>
      </c>
      <c r="GB39" s="108">
        <f t="shared" si="20"/>
        <v>0</v>
      </c>
      <c r="GJ39" s="108">
        <f t="shared" si="21"/>
        <v>0</v>
      </c>
      <c r="GK39" s="108">
        <v>972.9</v>
      </c>
      <c r="GL39" s="108">
        <v>0</v>
      </c>
      <c r="GM39" s="108">
        <v>0</v>
      </c>
      <c r="GN39" s="108">
        <v>0</v>
      </c>
      <c r="GO39" s="108">
        <v>0</v>
      </c>
      <c r="GP39" s="108">
        <v>1334.81</v>
      </c>
      <c r="GQ39" s="108">
        <v>0</v>
      </c>
      <c r="GR39" s="108">
        <v>0</v>
      </c>
      <c r="GS39" s="108">
        <v>243</v>
      </c>
      <c r="GT39" s="108">
        <v>0</v>
      </c>
      <c r="GU39" s="108">
        <v>243</v>
      </c>
      <c r="GV39" s="108">
        <v>0</v>
      </c>
      <c r="GX39" s="108">
        <v>0</v>
      </c>
      <c r="GY39" s="108">
        <f t="shared" si="22"/>
        <v>2793.71</v>
      </c>
      <c r="GZ39" s="108">
        <f t="shared" si="23"/>
        <v>2793.71</v>
      </c>
      <c r="HR39" s="108">
        <f t="shared" si="24"/>
        <v>0</v>
      </c>
      <c r="HS39" s="108">
        <v>972.9</v>
      </c>
      <c r="HT39" s="108">
        <v>0</v>
      </c>
      <c r="HU39" s="108">
        <v>0</v>
      </c>
      <c r="HV39" s="108">
        <v>0</v>
      </c>
      <c r="HW39" s="108">
        <v>0</v>
      </c>
      <c r="HX39" s="108">
        <v>1334.82</v>
      </c>
      <c r="HY39" s="108">
        <v>0</v>
      </c>
      <c r="HZ39" s="108">
        <v>0</v>
      </c>
      <c r="IA39" s="108">
        <v>243</v>
      </c>
      <c r="IB39" s="108">
        <v>0</v>
      </c>
      <c r="IC39" s="108">
        <v>243</v>
      </c>
      <c r="ID39" s="108">
        <v>0</v>
      </c>
      <c r="IF39" s="108">
        <v>0</v>
      </c>
      <c r="II39" s="108">
        <f t="shared" si="25"/>
        <v>2793.72</v>
      </c>
      <c r="IJ39" s="108">
        <f t="shared" si="26"/>
        <v>2793.72</v>
      </c>
      <c r="IM39" s="108">
        <v>972.89999999999975</v>
      </c>
      <c r="IN39" s="108">
        <v>0</v>
      </c>
      <c r="IO39" s="108">
        <v>0</v>
      </c>
      <c r="IP39" s="108">
        <v>0</v>
      </c>
      <c r="IQ39" s="108">
        <v>0</v>
      </c>
      <c r="IR39" s="108">
        <v>1334.8200000000002</v>
      </c>
      <c r="IS39" s="108">
        <v>0</v>
      </c>
      <c r="IT39" s="108">
        <v>0</v>
      </c>
      <c r="IU39" s="108">
        <v>243</v>
      </c>
      <c r="IV39" s="108">
        <v>0</v>
      </c>
      <c r="IW39" s="108">
        <v>243</v>
      </c>
      <c r="IX39" s="108">
        <v>0</v>
      </c>
      <c r="IZ39" s="108">
        <v>0</v>
      </c>
      <c r="JC39" s="108">
        <f t="shared" si="28"/>
        <v>2793.72</v>
      </c>
      <c r="JD39" s="108">
        <f t="shared" si="27"/>
        <v>2793.72</v>
      </c>
    </row>
    <row r="40" spans="1:264" x14ac:dyDescent="0.25">
      <c r="A40" s="107">
        <v>730162</v>
      </c>
      <c r="N40" s="108">
        <v>225.28</v>
      </c>
      <c r="O40" s="108">
        <v>0</v>
      </c>
      <c r="P40" s="108">
        <v>0</v>
      </c>
      <c r="Q40" s="108">
        <v>158.55000000000001</v>
      </c>
      <c r="R40" s="108">
        <v>341.55</v>
      </c>
      <c r="S40" s="108">
        <v>0</v>
      </c>
      <c r="T40" s="108">
        <v>0</v>
      </c>
      <c r="V40" s="108">
        <f t="shared" si="0"/>
        <v>725.38000000000011</v>
      </c>
      <c r="AC40" s="108">
        <v>0</v>
      </c>
      <c r="AD40" s="108">
        <v>0</v>
      </c>
      <c r="AE40" s="108">
        <v>0</v>
      </c>
      <c r="AF40" s="108">
        <v>356.74</v>
      </c>
      <c r="AG40" s="108">
        <v>0</v>
      </c>
      <c r="AH40" s="108">
        <v>0</v>
      </c>
      <c r="AI40" s="108">
        <v>0</v>
      </c>
      <c r="AL40" s="108">
        <f t="shared" si="5"/>
        <v>356.74</v>
      </c>
      <c r="AM40" s="108">
        <f t="shared" si="1"/>
        <v>1082.1200000000001</v>
      </c>
      <c r="BD40" s="108">
        <f t="shared" si="6"/>
        <v>0</v>
      </c>
      <c r="BI40" s="108">
        <v>37.69</v>
      </c>
      <c r="BR40" s="108">
        <f t="shared" si="7"/>
        <v>37.69</v>
      </c>
      <c r="BS40" s="108">
        <v>0</v>
      </c>
      <c r="BT40" s="108">
        <v>0</v>
      </c>
      <c r="BU40" s="108">
        <v>0</v>
      </c>
      <c r="BV40" s="108">
        <v>356.74</v>
      </c>
      <c r="BW40" s="108">
        <v>0</v>
      </c>
      <c r="BX40" s="108">
        <v>0</v>
      </c>
      <c r="BY40" s="108">
        <v>0</v>
      </c>
      <c r="CB40" s="108">
        <f t="shared" si="8"/>
        <v>356.74</v>
      </c>
      <c r="CC40" s="108">
        <f t="shared" si="9"/>
        <v>394.43</v>
      </c>
      <c r="CT40" s="108">
        <f t="shared" si="2"/>
        <v>0</v>
      </c>
      <c r="CU40" s="108">
        <v>0</v>
      </c>
      <c r="CV40" s="108">
        <v>0</v>
      </c>
      <c r="CW40" s="108">
        <v>0</v>
      </c>
      <c r="CX40" s="108">
        <v>356.74</v>
      </c>
      <c r="CY40" s="108">
        <v>0</v>
      </c>
      <c r="CZ40" s="108">
        <v>0</v>
      </c>
      <c r="DA40" s="108">
        <v>0</v>
      </c>
      <c r="DD40" s="108">
        <v>0</v>
      </c>
      <c r="DE40" s="108">
        <f t="shared" si="10"/>
        <v>356.74</v>
      </c>
      <c r="DF40" s="108">
        <f t="shared" si="11"/>
        <v>356.74</v>
      </c>
      <c r="DG40" s="108">
        <v>0</v>
      </c>
      <c r="DH40" s="108">
        <v>0</v>
      </c>
      <c r="DI40" s="108">
        <v>0</v>
      </c>
      <c r="DJ40" s="108">
        <v>356.74</v>
      </c>
      <c r="DK40" s="108">
        <v>0</v>
      </c>
      <c r="DL40" s="108">
        <v>0</v>
      </c>
      <c r="DM40" s="108">
        <v>0</v>
      </c>
      <c r="DO40" s="108">
        <f t="shared" si="12"/>
        <v>356.74</v>
      </c>
      <c r="DS40" s="108">
        <f t="shared" si="13"/>
        <v>0</v>
      </c>
      <c r="DT40" s="108">
        <v>0</v>
      </c>
      <c r="DU40" s="108">
        <v>0</v>
      </c>
      <c r="DV40" s="108">
        <v>0</v>
      </c>
      <c r="DW40" s="108">
        <v>356.75</v>
      </c>
      <c r="DX40" s="108">
        <v>0</v>
      </c>
      <c r="DY40" s="108">
        <v>0</v>
      </c>
      <c r="DZ40" s="108">
        <v>0</v>
      </c>
      <c r="ED40" s="108">
        <v>0</v>
      </c>
      <c r="EE40" s="108">
        <f t="shared" si="14"/>
        <v>356.75</v>
      </c>
      <c r="EF40" s="108">
        <f t="shared" si="15"/>
        <v>356.75</v>
      </c>
      <c r="EG40" s="108">
        <v>3769.2</v>
      </c>
      <c r="EH40" s="108">
        <v>2586.6</v>
      </c>
      <c r="EI40" s="108">
        <v>0</v>
      </c>
      <c r="EJ40" s="108">
        <v>3871.95</v>
      </c>
      <c r="EK40" s="108">
        <v>2497.11</v>
      </c>
      <c r="EL40" s="108">
        <v>0</v>
      </c>
      <c r="EM40" s="108">
        <v>0</v>
      </c>
      <c r="EN40" s="108">
        <f t="shared" si="16"/>
        <v>12724.86</v>
      </c>
      <c r="EO40" s="108">
        <v>668.87</v>
      </c>
      <c r="EP40" s="108">
        <v>0</v>
      </c>
      <c r="EQ40" s="108">
        <v>0</v>
      </c>
      <c r="ER40" s="108">
        <v>0</v>
      </c>
      <c r="ES40" s="108">
        <v>0</v>
      </c>
      <c r="ET40" s="108">
        <v>652.58000000000004</v>
      </c>
      <c r="EU40" s="108">
        <v>0</v>
      </c>
      <c r="EV40" s="108">
        <v>0</v>
      </c>
      <c r="EW40" s="108">
        <v>668.25</v>
      </c>
      <c r="EX40" s="108">
        <v>0</v>
      </c>
      <c r="EY40" s="108">
        <v>668.25</v>
      </c>
      <c r="EZ40" s="108">
        <v>0</v>
      </c>
      <c r="FC40" s="108">
        <v>517.99</v>
      </c>
      <c r="FD40" s="108">
        <f t="shared" si="17"/>
        <v>3175.9399999999996</v>
      </c>
      <c r="FE40" s="108">
        <f t="shared" si="18"/>
        <v>15900.8</v>
      </c>
      <c r="FM40" s="108">
        <f t="shared" si="19"/>
        <v>0</v>
      </c>
      <c r="FU40" s="108">
        <f t="shared" si="3"/>
        <v>0</v>
      </c>
      <c r="FV40" s="108">
        <v>170.64</v>
      </c>
      <c r="GB40" s="108">
        <f t="shared" si="20"/>
        <v>170.64</v>
      </c>
      <c r="GJ40" s="108">
        <f t="shared" si="21"/>
        <v>0</v>
      </c>
      <c r="GK40" s="108">
        <v>668.87</v>
      </c>
      <c r="GL40" s="108">
        <v>0</v>
      </c>
      <c r="GM40" s="108">
        <v>0</v>
      </c>
      <c r="GN40" s="108">
        <v>0</v>
      </c>
      <c r="GO40" s="108">
        <v>0</v>
      </c>
      <c r="GP40" s="108">
        <v>652.58000000000004</v>
      </c>
      <c r="GQ40" s="108">
        <v>0</v>
      </c>
      <c r="GR40" s="108">
        <v>0</v>
      </c>
      <c r="GS40" s="108">
        <v>668.25</v>
      </c>
      <c r="GT40" s="108">
        <v>0</v>
      </c>
      <c r="GU40" s="108">
        <v>668.25</v>
      </c>
      <c r="GV40" s="108">
        <v>0</v>
      </c>
      <c r="GX40" s="108">
        <v>170.64</v>
      </c>
      <c r="GY40" s="108">
        <f t="shared" si="22"/>
        <v>2828.5899999999997</v>
      </c>
      <c r="GZ40" s="108">
        <f t="shared" si="23"/>
        <v>2999.2299999999996</v>
      </c>
      <c r="HR40" s="108">
        <f t="shared" si="24"/>
        <v>0</v>
      </c>
      <c r="HS40" s="108">
        <v>668.87</v>
      </c>
      <c r="HT40" s="108">
        <v>0</v>
      </c>
      <c r="HU40" s="108">
        <v>0</v>
      </c>
      <c r="HV40" s="108">
        <v>0</v>
      </c>
      <c r="HW40" s="108">
        <v>0</v>
      </c>
      <c r="HX40" s="108">
        <v>652.55999999999995</v>
      </c>
      <c r="HY40" s="108">
        <v>0</v>
      </c>
      <c r="HZ40" s="108">
        <v>0</v>
      </c>
      <c r="IA40" s="108">
        <v>668.25</v>
      </c>
      <c r="IB40" s="108">
        <v>0</v>
      </c>
      <c r="IC40" s="108">
        <v>668.25</v>
      </c>
      <c r="ID40" s="108">
        <v>0</v>
      </c>
      <c r="IF40" s="108">
        <v>170.64</v>
      </c>
      <c r="II40" s="108">
        <f t="shared" si="25"/>
        <v>2828.5699999999997</v>
      </c>
      <c r="IJ40" s="108">
        <f t="shared" si="26"/>
        <v>2828.5699999999997</v>
      </c>
      <c r="IM40" s="108">
        <v>668.87000000000023</v>
      </c>
      <c r="IN40" s="108">
        <v>0</v>
      </c>
      <c r="IO40" s="108">
        <v>0</v>
      </c>
      <c r="IP40" s="108">
        <v>0</v>
      </c>
      <c r="IQ40" s="108">
        <v>0</v>
      </c>
      <c r="IR40" s="108">
        <v>652.56000000000029</v>
      </c>
      <c r="IS40" s="108">
        <v>0</v>
      </c>
      <c r="IT40" s="108">
        <v>0</v>
      </c>
      <c r="IU40" s="108">
        <v>668.25</v>
      </c>
      <c r="IV40" s="108">
        <v>0</v>
      </c>
      <c r="IW40" s="108">
        <v>668.25</v>
      </c>
      <c r="IX40" s="108">
        <v>0</v>
      </c>
      <c r="IZ40" s="108">
        <v>170.64</v>
      </c>
      <c r="JC40" s="108">
        <f t="shared" si="28"/>
        <v>2828.57</v>
      </c>
      <c r="JD40" s="108">
        <f t="shared" si="27"/>
        <v>2828.57</v>
      </c>
    </row>
    <row r="41" spans="1:264" x14ac:dyDescent="0.25">
      <c r="A41" s="107">
        <v>536057</v>
      </c>
      <c r="B41" s="119"/>
      <c r="N41" s="108">
        <v>1628.16</v>
      </c>
      <c r="O41" s="108">
        <v>660.48</v>
      </c>
      <c r="P41" s="108">
        <v>0</v>
      </c>
      <c r="Q41" s="108">
        <v>1661</v>
      </c>
      <c r="R41" s="108">
        <v>3136.05</v>
      </c>
      <c r="S41" s="108">
        <v>4.08</v>
      </c>
      <c r="T41" s="108">
        <v>18</v>
      </c>
      <c r="V41" s="108">
        <f t="shared" si="0"/>
        <v>7107.77</v>
      </c>
      <c r="AC41" s="108">
        <v>10034.280000000001</v>
      </c>
      <c r="AD41" s="108">
        <v>5047.92</v>
      </c>
      <c r="AE41" s="108">
        <v>0</v>
      </c>
      <c r="AF41" s="108">
        <v>8476.36</v>
      </c>
      <c r="AG41" s="108">
        <v>15851.78</v>
      </c>
      <c r="AH41" s="108">
        <v>0</v>
      </c>
      <c r="AI41" s="108">
        <v>670.75</v>
      </c>
      <c r="AL41" s="108">
        <f t="shared" si="5"/>
        <v>40081.090000000004</v>
      </c>
      <c r="AM41" s="108">
        <f t="shared" si="1"/>
        <v>47188.86</v>
      </c>
      <c r="BD41" s="108">
        <f t="shared" si="6"/>
        <v>0</v>
      </c>
      <c r="BI41" s="108">
        <v>623.29999999999995</v>
      </c>
      <c r="BJ41" s="108">
        <v>0</v>
      </c>
      <c r="BR41" s="108">
        <f t="shared" si="7"/>
        <v>623.29999999999995</v>
      </c>
      <c r="BS41" s="108">
        <v>10034.280000000001</v>
      </c>
      <c r="BT41" s="108">
        <v>5047.92</v>
      </c>
      <c r="BU41" s="108">
        <v>0</v>
      </c>
      <c r="BV41" s="108">
        <v>8476.36</v>
      </c>
      <c r="BW41" s="108">
        <v>15851.78</v>
      </c>
      <c r="BX41" s="108">
        <v>0</v>
      </c>
      <c r="BY41" s="108">
        <v>670.75</v>
      </c>
      <c r="BZ41" s="108">
        <v>0</v>
      </c>
      <c r="CB41" s="108">
        <f t="shared" si="8"/>
        <v>40081.090000000004</v>
      </c>
      <c r="CC41" s="108">
        <f t="shared" si="9"/>
        <v>40704.390000000007</v>
      </c>
      <c r="CT41" s="108">
        <f t="shared" si="2"/>
        <v>0</v>
      </c>
      <c r="CU41" s="108">
        <v>10034.280000000001</v>
      </c>
      <c r="CV41" s="108">
        <v>5047.92</v>
      </c>
      <c r="CW41" s="108">
        <v>0</v>
      </c>
      <c r="CX41" s="108">
        <v>8476.36</v>
      </c>
      <c r="CY41" s="108">
        <v>15851.78</v>
      </c>
      <c r="CZ41" s="108">
        <v>0</v>
      </c>
      <c r="DA41" s="108">
        <v>670.75</v>
      </c>
      <c r="DB41" s="108">
        <v>0</v>
      </c>
      <c r="DD41" s="108">
        <v>0</v>
      </c>
      <c r="DE41" s="108">
        <f t="shared" si="10"/>
        <v>40081.090000000004</v>
      </c>
      <c r="DF41" s="108">
        <f t="shared" si="11"/>
        <v>40081.090000000004</v>
      </c>
      <c r="DG41" s="108">
        <v>10034.280000000001</v>
      </c>
      <c r="DH41" s="108">
        <v>5047.92</v>
      </c>
      <c r="DI41" s="108">
        <v>0</v>
      </c>
      <c r="DJ41" s="108">
        <v>8476.36</v>
      </c>
      <c r="DK41" s="108">
        <v>15851.78</v>
      </c>
      <c r="DL41" s="108">
        <v>0</v>
      </c>
      <c r="DM41" s="108">
        <v>670.75</v>
      </c>
      <c r="DN41" s="108">
        <v>0</v>
      </c>
      <c r="DO41" s="108">
        <f t="shared" si="12"/>
        <v>40081.090000000004</v>
      </c>
      <c r="DS41" s="108">
        <f t="shared" si="13"/>
        <v>0</v>
      </c>
      <c r="DT41" s="108">
        <v>10034.279999999982</v>
      </c>
      <c r="DU41" s="108">
        <v>5047.92</v>
      </c>
      <c r="DV41" s="108">
        <v>0</v>
      </c>
      <c r="DW41" s="108">
        <v>8476.3400000000111</v>
      </c>
      <c r="DX41" s="108">
        <v>15851.799999999972</v>
      </c>
      <c r="DY41" s="108">
        <v>0</v>
      </c>
      <c r="DZ41" s="108">
        <v>670.76000000000022</v>
      </c>
      <c r="EA41" s="108">
        <v>0</v>
      </c>
      <c r="ED41" s="108">
        <v>0</v>
      </c>
      <c r="EE41" s="108">
        <f t="shared" si="14"/>
        <v>40081.099999999969</v>
      </c>
      <c r="EF41" s="108">
        <f t="shared" si="15"/>
        <v>40081.099999999969</v>
      </c>
      <c r="EG41" s="108">
        <v>-2721.6</v>
      </c>
      <c r="EH41" s="108">
        <v>81</v>
      </c>
      <c r="EI41" s="108">
        <v>0</v>
      </c>
      <c r="EJ41" s="108">
        <v>-1107.4000000000001</v>
      </c>
      <c r="EK41" s="108">
        <v>6972.45</v>
      </c>
      <c r="EL41" s="108">
        <v>0</v>
      </c>
      <c r="EM41" s="108">
        <v>-9</v>
      </c>
      <c r="EN41" s="108">
        <f t="shared" si="16"/>
        <v>3215.45</v>
      </c>
      <c r="EO41" s="108">
        <v>26268.3</v>
      </c>
      <c r="EP41" s="108">
        <v>0</v>
      </c>
      <c r="EQ41" s="108">
        <v>0</v>
      </c>
      <c r="ER41" s="108">
        <v>0</v>
      </c>
      <c r="ES41" s="108">
        <v>0</v>
      </c>
      <c r="ET41" s="108">
        <v>13793.06</v>
      </c>
      <c r="EU41" s="108">
        <v>0</v>
      </c>
      <c r="EV41" s="108">
        <v>0</v>
      </c>
      <c r="EW41" s="108">
        <v>5042.25</v>
      </c>
      <c r="EX41" s="108">
        <v>0</v>
      </c>
      <c r="EY41" s="108">
        <v>2369.25</v>
      </c>
      <c r="EZ41" s="108">
        <v>0</v>
      </c>
      <c r="FC41" s="108">
        <v>8077.4</v>
      </c>
      <c r="FD41" s="108">
        <f t="shared" si="17"/>
        <v>55550.26</v>
      </c>
      <c r="FE41" s="108">
        <f t="shared" si="18"/>
        <v>58765.71</v>
      </c>
      <c r="FM41" s="108">
        <f t="shared" si="19"/>
        <v>0</v>
      </c>
      <c r="FU41" s="108">
        <f t="shared" si="3"/>
        <v>0</v>
      </c>
      <c r="FV41" s="108">
        <v>0</v>
      </c>
      <c r="GB41" s="108">
        <f t="shared" si="20"/>
        <v>0</v>
      </c>
      <c r="GC41" s="108">
        <v>-64.86</v>
      </c>
      <c r="GD41" s="108">
        <v>-15.82</v>
      </c>
      <c r="GI41" s="108">
        <v>-20</v>
      </c>
      <c r="GJ41" s="108">
        <f t="shared" si="21"/>
        <v>-100.68</v>
      </c>
      <c r="GK41" s="108">
        <v>26268.3</v>
      </c>
      <c r="GL41" s="108">
        <v>0</v>
      </c>
      <c r="GM41" s="108">
        <v>0</v>
      </c>
      <c r="GN41" s="108">
        <v>0</v>
      </c>
      <c r="GO41" s="108">
        <v>0</v>
      </c>
      <c r="GP41" s="108">
        <v>13793.06</v>
      </c>
      <c r="GQ41" s="108">
        <v>0</v>
      </c>
      <c r="GR41" s="108">
        <v>0</v>
      </c>
      <c r="GS41" s="108">
        <v>5042.25</v>
      </c>
      <c r="GT41" s="108">
        <v>0</v>
      </c>
      <c r="GU41" s="108">
        <v>2369.25</v>
      </c>
      <c r="GV41" s="108">
        <v>0</v>
      </c>
      <c r="GX41" s="108">
        <v>0</v>
      </c>
      <c r="GY41" s="108">
        <f t="shared" si="22"/>
        <v>47472.86</v>
      </c>
      <c r="GZ41" s="108">
        <f t="shared" si="23"/>
        <v>47472.86</v>
      </c>
      <c r="HR41" s="108">
        <f t="shared" si="24"/>
        <v>0</v>
      </c>
      <c r="HS41" s="108">
        <v>26268.3</v>
      </c>
      <c r="HT41" s="108">
        <v>0</v>
      </c>
      <c r="HU41" s="108">
        <v>0</v>
      </c>
      <c r="HV41" s="108">
        <v>0</v>
      </c>
      <c r="HW41" s="108">
        <v>0</v>
      </c>
      <c r="HX41" s="108">
        <v>13793.07</v>
      </c>
      <c r="HY41" s="108">
        <v>0</v>
      </c>
      <c r="HZ41" s="108">
        <v>0</v>
      </c>
      <c r="IA41" s="108">
        <v>5042.25</v>
      </c>
      <c r="IB41" s="108">
        <v>0</v>
      </c>
      <c r="IC41" s="108">
        <v>2369.25</v>
      </c>
      <c r="ID41" s="108">
        <v>0</v>
      </c>
      <c r="IF41" s="108">
        <v>0</v>
      </c>
      <c r="II41" s="108">
        <f t="shared" si="25"/>
        <v>47472.869999999995</v>
      </c>
      <c r="IJ41" s="108">
        <f t="shared" si="26"/>
        <v>47472.869999999995</v>
      </c>
      <c r="IM41" s="108">
        <v>26268.299999999992</v>
      </c>
      <c r="IN41" s="108">
        <v>0</v>
      </c>
      <c r="IO41" s="108">
        <v>0</v>
      </c>
      <c r="IP41" s="108">
        <v>0</v>
      </c>
      <c r="IQ41" s="108">
        <v>0</v>
      </c>
      <c r="IR41" s="108">
        <v>13793.070000000005</v>
      </c>
      <c r="IS41" s="108">
        <v>0</v>
      </c>
      <c r="IT41" s="108">
        <v>0</v>
      </c>
      <c r="IU41" s="108">
        <v>5042.25</v>
      </c>
      <c r="IV41" s="108">
        <v>0</v>
      </c>
      <c r="IW41" s="108">
        <v>2369.25</v>
      </c>
      <c r="IX41" s="108">
        <v>0</v>
      </c>
      <c r="IZ41" s="108">
        <v>0</v>
      </c>
      <c r="JC41" s="108">
        <f t="shared" si="28"/>
        <v>47472.869999999995</v>
      </c>
      <c r="JD41" s="108">
        <f t="shared" si="27"/>
        <v>47472.869999999995</v>
      </c>
    </row>
    <row r="42" spans="1:264" x14ac:dyDescent="0.25">
      <c r="A42" s="107">
        <v>630128</v>
      </c>
      <c r="N42" s="108">
        <v>0</v>
      </c>
      <c r="O42" s="108">
        <v>0</v>
      </c>
      <c r="P42" s="108">
        <v>0</v>
      </c>
      <c r="Q42" s="108">
        <v>0</v>
      </c>
      <c r="R42" s="108">
        <v>0</v>
      </c>
      <c r="S42" s="108">
        <v>0</v>
      </c>
      <c r="T42" s="108">
        <v>0</v>
      </c>
      <c r="V42" s="108">
        <f t="shared" si="0"/>
        <v>0</v>
      </c>
      <c r="AC42" s="108">
        <v>421.2</v>
      </c>
      <c r="AD42" s="108">
        <v>84.24</v>
      </c>
      <c r="AE42" s="108">
        <v>0</v>
      </c>
      <c r="AF42" s="108">
        <v>0</v>
      </c>
      <c r="AG42" s="108">
        <v>0</v>
      </c>
      <c r="AH42" s="108">
        <v>0</v>
      </c>
      <c r="AI42" s="108">
        <v>0</v>
      </c>
      <c r="AL42" s="108">
        <f t="shared" si="5"/>
        <v>505.44</v>
      </c>
      <c r="AM42" s="108">
        <f t="shared" si="1"/>
        <v>505.44</v>
      </c>
      <c r="BD42" s="108">
        <f t="shared" si="6"/>
        <v>0</v>
      </c>
      <c r="BI42" s="108">
        <v>0</v>
      </c>
      <c r="BJ42" s="108">
        <v>0</v>
      </c>
      <c r="BR42" s="108">
        <f t="shared" si="7"/>
        <v>0</v>
      </c>
      <c r="BS42" s="108">
        <v>421.2</v>
      </c>
      <c r="BT42" s="108">
        <v>84.24</v>
      </c>
      <c r="BU42" s="108">
        <v>0</v>
      </c>
      <c r="BV42" s="108">
        <v>0</v>
      </c>
      <c r="BW42" s="108">
        <v>0</v>
      </c>
      <c r="BX42" s="108">
        <v>0</v>
      </c>
      <c r="BY42" s="108">
        <v>0</v>
      </c>
      <c r="BZ42" s="108">
        <v>0</v>
      </c>
      <c r="CB42" s="108">
        <f t="shared" si="8"/>
        <v>505.44</v>
      </c>
      <c r="CC42" s="108">
        <f t="shared" si="9"/>
        <v>505.44</v>
      </c>
      <c r="CT42" s="108">
        <f t="shared" si="2"/>
        <v>0</v>
      </c>
      <c r="CU42" s="108">
        <v>421.2</v>
      </c>
      <c r="CV42" s="108">
        <v>84.24</v>
      </c>
      <c r="CW42" s="108">
        <v>0</v>
      </c>
      <c r="CX42" s="108">
        <v>0</v>
      </c>
      <c r="CY42" s="108">
        <v>0</v>
      </c>
      <c r="CZ42" s="108">
        <v>0</v>
      </c>
      <c r="DA42" s="108">
        <v>0</v>
      </c>
      <c r="DB42" s="108">
        <v>0</v>
      </c>
      <c r="DD42" s="108">
        <v>0</v>
      </c>
      <c r="DE42" s="108">
        <f t="shared" si="10"/>
        <v>505.44</v>
      </c>
      <c r="DF42" s="108">
        <f t="shared" si="11"/>
        <v>505.44</v>
      </c>
      <c r="DG42" s="108">
        <v>421.2</v>
      </c>
      <c r="DH42" s="108">
        <v>84.24</v>
      </c>
      <c r="DI42" s="108">
        <v>0</v>
      </c>
      <c r="DJ42" s="108">
        <v>0</v>
      </c>
      <c r="DK42" s="108">
        <v>0</v>
      </c>
      <c r="DL42" s="108">
        <v>0</v>
      </c>
      <c r="DM42" s="108">
        <v>0</v>
      </c>
      <c r="DN42" s="108">
        <v>0</v>
      </c>
      <c r="DO42" s="108">
        <f t="shared" si="12"/>
        <v>505.44</v>
      </c>
      <c r="DS42" s="108">
        <f t="shared" si="13"/>
        <v>0</v>
      </c>
      <c r="DT42" s="108">
        <v>421.19999999999987</v>
      </c>
      <c r="DU42" s="108">
        <v>84.239999999999966</v>
      </c>
      <c r="DV42" s="108">
        <v>0</v>
      </c>
      <c r="DW42" s="108">
        <v>0</v>
      </c>
      <c r="DX42" s="108">
        <v>0</v>
      </c>
      <c r="DY42" s="108">
        <v>0</v>
      </c>
      <c r="DZ42" s="108">
        <v>0</v>
      </c>
      <c r="EA42" s="108">
        <v>0</v>
      </c>
      <c r="ED42" s="108">
        <v>288.05</v>
      </c>
      <c r="EE42" s="108">
        <f t="shared" si="14"/>
        <v>793.48999999999978</v>
      </c>
      <c r="EF42" s="108">
        <f t="shared" si="15"/>
        <v>793.48999999999978</v>
      </c>
      <c r="EG42" s="108">
        <v>0</v>
      </c>
      <c r="EH42" s="108">
        <v>0</v>
      </c>
      <c r="EI42" s="108">
        <v>0</v>
      </c>
      <c r="EJ42" s="108">
        <v>0</v>
      </c>
      <c r="EK42" s="108">
        <v>0</v>
      </c>
      <c r="EL42" s="108">
        <v>0</v>
      </c>
      <c r="EM42" s="108">
        <v>0</v>
      </c>
      <c r="EN42" s="108">
        <f t="shared" si="16"/>
        <v>0</v>
      </c>
      <c r="EO42" s="108">
        <v>0</v>
      </c>
      <c r="EP42" s="108">
        <v>0</v>
      </c>
      <c r="EQ42" s="108">
        <v>0</v>
      </c>
      <c r="ER42" s="108">
        <v>0</v>
      </c>
      <c r="ES42" s="108">
        <v>0</v>
      </c>
      <c r="ET42" s="108">
        <v>0</v>
      </c>
      <c r="EU42" s="108">
        <v>0</v>
      </c>
      <c r="EV42" s="108">
        <v>0</v>
      </c>
      <c r="EW42" s="108">
        <v>283.5</v>
      </c>
      <c r="EX42" s="108">
        <v>0</v>
      </c>
      <c r="EY42" s="108">
        <v>56.7</v>
      </c>
      <c r="EZ42" s="108">
        <v>0</v>
      </c>
      <c r="FD42" s="108">
        <f t="shared" si="17"/>
        <v>340.2</v>
      </c>
      <c r="FE42" s="108">
        <f t="shared" si="18"/>
        <v>340.2</v>
      </c>
      <c r="FM42" s="108">
        <f t="shared" si="19"/>
        <v>0</v>
      </c>
      <c r="FU42" s="108">
        <f t="shared" si="3"/>
        <v>0</v>
      </c>
      <c r="FV42" s="108">
        <v>0</v>
      </c>
      <c r="GB42" s="108">
        <f t="shared" si="20"/>
        <v>0</v>
      </c>
      <c r="GJ42" s="108">
        <f t="shared" si="21"/>
        <v>0</v>
      </c>
      <c r="GK42" s="108">
        <v>0</v>
      </c>
      <c r="GL42" s="108">
        <v>0</v>
      </c>
      <c r="GM42" s="108">
        <v>0</v>
      </c>
      <c r="GN42" s="108">
        <v>0</v>
      </c>
      <c r="GO42" s="108">
        <v>0</v>
      </c>
      <c r="GP42" s="108">
        <v>0</v>
      </c>
      <c r="GQ42" s="108">
        <v>0</v>
      </c>
      <c r="GR42" s="108">
        <v>0</v>
      </c>
      <c r="GS42" s="108">
        <v>283.5</v>
      </c>
      <c r="GT42" s="108">
        <v>0</v>
      </c>
      <c r="GU42" s="108">
        <v>56.7</v>
      </c>
      <c r="GV42" s="108">
        <v>0</v>
      </c>
      <c r="GX42" s="108">
        <v>0</v>
      </c>
      <c r="GY42" s="108">
        <f t="shared" si="22"/>
        <v>340.2</v>
      </c>
      <c r="GZ42" s="108">
        <f t="shared" si="23"/>
        <v>340.2</v>
      </c>
      <c r="HR42" s="108">
        <f t="shared" si="24"/>
        <v>0</v>
      </c>
      <c r="HS42" s="108">
        <v>0</v>
      </c>
      <c r="HT42" s="108">
        <v>0</v>
      </c>
      <c r="HU42" s="108">
        <v>0</v>
      </c>
      <c r="HV42" s="108">
        <v>0</v>
      </c>
      <c r="HW42" s="108">
        <v>0</v>
      </c>
      <c r="HX42" s="108">
        <v>0</v>
      </c>
      <c r="HY42" s="108">
        <v>0</v>
      </c>
      <c r="HZ42" s="108">
        <v>0</v>
      </c>
      <c r="IA42" s="108">
        <v>283.5</v>
      </c>
      <c r="IB42" s="108">
        <v>0</v>
      </c>
      <c r="IC42" s="108">
        <v>56.7</v>
      </c>
      <c r="ID42" s="108">
        <v>0</v>
      </c>
      <c r="IF42" s="108">
        <v>0</v>
      </c>
      <c r="II42" s="108">
        <f t="shared" si="25"/>
        <v>340.2</v>
      </c>
      <c r="IJ42" s="108">
        <f t="shared" si="26"/>
        <v>340.2</v>
      </c>
      <c r="IM42" s="108">
        <v>0</v>
      </c>
      <c r="IN42" s="108">
        <v>0</v>
      </c>
      <c r="IO42" s="108">
        <v>0</v>
      </c>
      <c r="IP42" s="108">
        <v>0</v>
      </c>
      <c r="IQ42" s="108">
        <v>0</v>
      </c>
      <c r="IR42" s="108">
        <v>0</v>
      </c>
      <c r="IS42" s="108">
        <v>0</v>
      </c>
      <c r="IT42" s="108">
        <v>0</v>
      </c>
      <c r="IU42" s="108">
        <v>283.5</v>
      </c>
      <c r="IV42" s="108">
        <v>0</v>
      </c>
      <c r="IW42" s="108">
        <v>56.700000000000017</v>
      </c>
      <c r="IX42" s="108">
        <v>0</v>
      </c>
      <c r="IZ42" s="108">
        <v>0</v>
      </c>
      <c r="JC42" s="108">
        <f t="shared" si="28"/>
        <v>340.20000000000005</v>
      </c>
      <c r="JD42" s="108">
        <f t="shared" si="27"/>
        <v>340.20000000000005</v>
      </c>
    </row>
    <row r="43" spans="1:264" x14ac:dyDescent="0.25">
      <c r="A43" s="107">
        <v>2014</v>
      </c>
      <c r="N43" s="108">
        <v>522.24</v>
      </c>
      <c r="O43" s="108">
        <v>860.16</v>
      </c>
      <c r="P43" s="108">
        <v>0</v>
      </c>
      <c r="Q43" s="108">
        <v>906</v>
      </c>
      <c r="R43" s="108">
        <v>0</v>
      </c>
      <c r="S43" s="108">
        <v>0</v>
      </c>
      <c r="T43" s="108">
        <v>0</v>
      </c>
      <c r="V43" s="108">
        <f t="shared" si="0"/>
        <v>2288.4</v>
      </c>
      <c r="AC43" s="108">
        <v>8213.4</v>
      </c>
      <c r="AD43" s="108">
        <v>3032.64</v>
      </c>
      <c r="AE43" s="108">
        <v>308.49</v>
      </c>
      <c r="AF43" s="108">
        <v>925.47</v>
      </c>
      <c r="AG43" s="108">
        <v>0</v>
      </c>
      <c r="AH43" s="108">
        <v>0</v>
      </c>
      <c r="AI43" s="108">
        <v>0</v>
      </c>
      <c r="AL43" s="108">
        <f t="shared" si="5"/>
        <v>12479.999999999998</v>
      </c>
      <c r="AM43" s="108">
        <f t="shared" si="1"/>
        <v>14768.399999999998</v>
      </c>
      <c r="BD43" s="108">
        <f t="shared" si="6"/>
        <v>0</v>
      </c>
      <c r="BG43" s="108">
        <f>-173.65-226.5-385.05</f>
        <v>-785.2</v>
      </c>
      <c r="BI43" s="108">
        <v>681.4</v>
      </c>
      <c r="BJ43" s="108">
        <v>0</v>
      </c>
      <c r="BR43" s="108">
        <f t="shared" si="7"/>
        <v>-103.80000000000007</v>
      </c>
      <c r="BS43" s="108">
        <v>8213.4</v>
      </c>
      <c r="BT43" s="108">
        <v>3032.64</v>
      </c>
      <c r="BU43" s="108">
        <v>308.49</v>
      </c>
      <c r="BV43" s="108">
        <v>925.47</v>
      </c>
      <c r="BW43" s="108">
        <v>0</v>
      </c>
      <c r="BX43" s="108">
        <v>0</v>
      </c>
      <c r="BY43" s="108">
        <v>0</v>
      </c>
      <c r="BZ43" s="108">
        <v>0</v>
      </c>
      <c r="CB43" s="108">
        <f t="shared" si="8"/>
        <v>12479.999999999998</v>
      </c>
      <c r="CC43" s="108">
        <f t="shared" si="9"/>
        <v>12376.199999999999</v>
      </c>
      <c r="CT43" s="108">
        <f t="shared" si="2"/>
        <v>0</v>
      </c>
      <c r="CU43" s="108">
        <v>8213.4</v>
      </c>
      <c r="CV43" s="108">
        <v>3032.64</v>
      </c>
      <c r="CW43" s="108">
        <v>308.49</v>
      </c>
      <c r="CX43" s="108">
        <v>925.47</v>
      </c>
      <c r="CY43" s="108">
        <v>0</v>
      </c>
      <c r="CZ43" s="108">
        <v>0</v>
      </c>
      <c r="DA43" s="108">
        <v>0</v>
      </c>
      <c r="DB43" s="108">
        <v>0</v>
      </c>
      <c r="DD43" s="108">
        <v>0</v>
      </c>
      <c r="DE43" s="108">
        <f t="shared" si="10"/>
        <v>12479.999999999998</v>
      </c>
      <c r="DF43" s="108">
        <f t="shared" si="11"/>
        <v>12479.999999999998</v>
      </c>
      <c r="DG43" s="108">
        <v>8213.4</v>
      </c>
      <c r="DH43" s="108">
        <v>3032.64</v>
      </c>
      <c r="DI43" s="108">
        <v>308.49</v>
      </c>
      <c r="DJ43" s="108">
        <v>925.47</v>
      </c>
      <c r="DK43" s="108">
        <v>0</v>
      </c>
      <c r="DL43" s="108">
        <v>0</v>
      </c>
      <c r="DM43" s="108">
        <v>0</v>
      </c>
      <c r="DN43" s="108">
        <v>0</v>
      </c>
      <c r="DO43" s="108">
        <f t="shared" si="12"/>
        <v>12479.999999999998</v>
      </c>
      <c r="DS43" s="108">
        <f t="shared" si="13"/>
        <v>0</v>
      </c>
      <c r="DT43" s="108">
        <v>8213.399999999996</v>
      </c>
      <c r="DU43" s="108">
        <v>3032.6400000000026</v>
      </c>
      <c r="DV43" s="108">
        <v>308.49</v>
      </c>
      <c r="DW43" s="108">
        <v>925.4699999999998</v>
      </c>
      <c r="DX43" s="108">
        <v>0</v>
      </c>
      <c r="DY43" s="108">
        <v>0</v>
      </c>
      <c r="DZ43" s="108">
        <v>0</v>
      </c>
      <c r="EA43" s="108">
        <v>0</v>
      </c>
      <c r="ED43" s="108">
        <v>1152.2</v>
      </c>
      <c r="EE43" s="108">
        <f t="shared" si="14"/>
        <v>13632.199999999999</v>
      </c>
      <c r="EF43" s="108">
        <f t="shared" si="15"/>
        <v>13632.199999999999</v>
      </c>
      <c r="EG43" s="108">
        <v>6561</v>
      </c>
      <c r="EH43" s="108">
        <v>2818.8</v>
      </c>
      <c r="EI43" s="108">
        <v>1305.1500000000001</v>
      </c>
      <c r="EJ43" s="108">
        <v>2610.3000000000002</v>
      </c>
      <c r="EK43" s="108">
        <v>0</v>
      </c>
      <c r="EL43" s="108">
        <v>165</v>
      </c>
      <c r="EM43" s="108">
        <v>0</v>
      </c>
      <c r="EN43" s="108">
        <f t="shared" si="16"/>
        <v>13460.25</v>
      </c>
      <c r="EO43" s="108">
        <v>0</v>
      </c>
      <c r="EP43" s="108">
        <v>0</v>
      </c>
      <c r="EQ43" s="108">
        <v>0</v>
      </c>
      <c r="ER43" s="108">
        <v>830.55</v>
      </c>
      <c r="ES43" s="108">
        <v>105</v>
      </c>
      <c r="ET43" s="108">
        <v>6395.24</v>
      </c>
      <c r="EU43" s="108">
        <v>0</v>
      </c>
      <c r="EV43" s="108">
        <v>0</v>
      </c>
      <c r="EW43" s="108">
        <v>8023.05</v>
      </c>
      <c r="EX43" s="108">
        <v>0</v>
      </c>
      <c r="EY43" s="108">
        <v>3033.45</v>
      </c>
      <c r="EZ43" s="108">
        <v>0</v>
      </c>
      <c r="FD43" s="108">
        <f t="shared" si="17"/>
        <v>18387.29</v>
      </c>
      <c r="FE43" s="108">
        <f t="shared" si="18"/>
        <v>31847.54</v>
      </c>
      <c r="FM43" s="108">
        <f t="shared" si="19"/>
        <v>0</v>
      </c>
      <c r="FU43" s="108">
        <f t="shared" si="3"/>
        <v>0</v>
      </c>
      <c r="FV43" s="108">
        <v>0</v>
      </c>
      <c r="GB43" s="108">
        <f t="shared" si="20"/>
        <v>0</v>
      </c>
      <c r="GJ43" s="108">
        <f t="shared" si="21"/>
        <v>0</v>
      </c>
      <c r="GK43" s="108">
        <v>0</v>
      </c>
      <c r="GL43" s="108">
        <v>0</v>
      </c>
      <c r="GM43" s="108">
        <v>0</v>
      </c>
      <c r="GN43" s="108">
        <v>830.55</v>
      </c>
      <c r="GO43" s="108">
        <v>105</v>
      </c>
      <c r="GP43" s="108">
        <v>6395.24</v>
      </c>
      <c r="GQ43" s="108">
        <v>0</v>
      </c>
      <c r="GR43" s="108">
        <v>0</v>
      </c>
      <c r="GS43" s="108">
        <v>8023.05</v>
      </c>
      <c r="GT43" s="108">
        <v>0</v>
      </c>
      <c r="GU43" s="108">
        <v>3033.45</v>
      </c>
      <c r="GV43" s="108">
        <v>0</v>
      </c>
      <c r="GX43" s="108">
        <v>0</v>
      </c>
      <c r="GY43" s="108">
        <f t="shared" si="22"/>
        <v>18387.29</v>
      </c>
      <c r="GZ43" s="108">
        <f t="shared" si="23"/>
        <v>18387.29</v>
      </c>
      <c r="HR43" s="108">
        <f t="shared" si="24"/>
        <v>0</v>
      </c>
      <c r="HS43" s="108">
        <v>0</v>
      </c>
      <c r="HT43" s="108">
        <v>0</v>
      </c>
      <c r="HU43" s="108">
        <v>0</v>
      </c>
      <c r="HV43" s="108">
        <v>830.55</v>
      </c>
      <c r="HW43" s="108">
        <v>105</v>
      </c>
      <c r="HX43" s="108">
        <v>6395.22</v>
      </c>
      <c r="HY43" s="108">
        <v>0</v>
      </c>
      <c r="HZ43" s="108">
        <v>0</v>
      </c>
      <c r="IA43" s="108">
        <v>8023.05</v>
      </c>
      <c r="IB43" s="108">
        <v>0</v>
      </c>
      <c r="IC43" s="108">
        <v>3033.45</v>
      </c>
      <c r="ID43" s="108">
        <v>0</v>
      </c>
      <c r="IF43" s="108">
        <v>0</v>
      </c>
      <c r="II43" s="108">
        <f t="shared" si="25"/>
        <v>18387.27</v>
      </c>
      <c r="IJ43" s="108">
        <f t="shared" si="26"/>
        <v>18387.27</v>
      </c>
      <c r="IM43" s="108">
        <v>0</v>
      </c>
      <c r="IN43" s="108">
        <v>0</v>
      </c>
      <c r="IO43" s="108">
        <v>0</v>
      </c>
      <c r="IP43" s="108">
        <v>830.54999999999973</v>
      </c>
      <c r="IQ43" s="108">
        <v>105</v>
      </c>
      <c r="IR43" s="108">
        <v>6395.2199999999975</v>
      </c>
      <c r="IS43" s="108">
        <v>0</v>
      </c>
      <c r="IT43" s="108">
        <v>0</v>
      </c>
      <c r="IU43" s="108">
        <v>8023.050000000002</v>
      </c>
      <c r="IV43" s="108">
        <v>0</v>
      </c>
      <c r="IW43" s="108">
        <v>3033.4499999999989</v>
      </c>
      <c r="IX43" s="108">
        <v>0</v>
      </c>
      <c r="IZ43" s="108">
        <v>0</v>
      </c>
      <c r="JB43" s="108">
        <v>5206</v>
      </c>
      <c r="JC43" s="108">
        <f t="shared" si="28"/>
        <v>23593.269999999997</v>
      </c>
      <c r="JD43" s="108">
        <f t="shared" si="27"/>
        <v>23593.269999999997</v>
      </c>
    </row>
    <row r="44" spans="1:264" x14ac:dyDescent="0.25">
      <c r="A44" s="107">
        <v>630223</v>
      </c>
      <c r="N44" s="108">
        <v>0</v>
      </c>
      <c r="O44" s="108">
        <v>0</v>
      </c>
      <c r="P44" s="108">
        <v>0</v>
      </c>
      <c r="Q44" s="108">
        <v>0</v>
      </c>
      <c r="R44" s="108">
        <v>0</v>
      </c>
      <c r="S44" s="108">
        <v>0</v>
      </c>
      <c r="T44" s="108">
        <v>0</v>
      </c>
      <c r="V44" s="108">
        <f t="shared" si="0"/>
        <v>0</v>
      </c>
      <c r="AC44" s="108">
        <v>210.6</v>
      </c>
      <c r="AD44" s="108">
        <v>0</v>
      </c>
      <c r="AE44" s="108">
        <v>0</v>
      </c>
      <c r="AF44" s="108">
        <v>616.98</v>
      </c>
      <c r="AG44" s="108">
        <v>421.59</v>
      </c>
      <c r="AH44" s="108">
        <v>0</v>
      </c>
      <c r="AI44" s="108">
        <v>0</v>
      </c>
      <c r="AL44" s="108">
        <f t="shared" si="5"/>
        <v>1249.17</v>
      </c>
      <c r="AM44" s="108">
        <f t="shared" si="1"/>
        <v>1249.17</v>
      </c>
      <c r="BD44" s="108">
        <f t="shared" si="6"/>
        <v>0</v>
      </c>
      <c r="BI44" s="108">
        <v>0</v>
      </c>
      <c r="BJ44" s="108">
        <v>0</v>
      </c>
      <c r="BR44" s="108">
        <f t="shared" si="7"/>
        <v>0</v>
      </c>
      <c r="BS44" s="108">
        <v>210.6</v>
      </c>
      <c r="BT44" s="108">
        <v>0</v>
      </c>
      <c r="BU44" s="108">
        <v>0</v>
      </c>
      <c r="BV44" s="108">
        <v>616.98</v>
      </c>
      <c r="BW44" s="108">
        <v>421.59</v>
      </c>
      <c r="BX44" s="108">
        <v>0</v>
      </c>
      <c r="BY44" s="108">
        <v>0</v>
      </c>
      <c r="BZ44" s="108">
        <v>0</v>
      </c>
      <c r="CB44" s="108">
        <f t="shared" si="8"/>
        <v>1249.17</v>
      </c>
      <c r="CC44" s="108">
        <f t="shared" si="9"/>
        <v>1249.17</v>
      </c>
      <c r="CT44" s="108">
        <f t="shared" si="2"/>
        <v>0</v>
      </c>
      <c r="CU44" s="108">
        <v>210.6</v>
      </c>
      <c r="CV44" s="108">
        <v>0</v>
      </c>
      <c r="CW44" s="108">
        <v>0</v>
      </c>
      <c r="CX44" s="108">
        <v>616.98</v>
      </c>
      <c r="CY44" s="108">
        <v>421.59</v>
      </c>
      <c r="CZ44" s="108">
        <v>0</v>
      </c>
      <c r="DA44" s="108">
        <v>0</v>
      </c>
      <c r="DB44" s="108">
        <v>0</v>
      </c>
      <c r="DD44" s="108">
        <v>0</v>
      </c>
      <c r="DE44" s="108">
        <f t="shared" si="10"/>
        <v>1249.17</v>
      </c>
      <c r="DF44" s="108">
        <f t="shared" si="11"/>
        <v>1249.17</v>
      </c>
      <c r="DG44" s="108">
        <v>210.6</v>
      </c>
      <c r="DH44" s="108">
        <v>0</v>
      </c>
      <c r="DI44" s="108">
        <v>0</v>
      </c>
      <c r="DJ44" s="108">
        <v>616.98</v>
      </c>
      <c r="DK44" s="108">
        <v>421.59</v>
      </c>
      <c r="DL44" s="108">
        <v>0</v>
      </c>
      <c r="DM44" s="108">
        <v>0</v>
      </c>
      <c r="DN44" s="108">
        <v>0</v>
      </c>
      <c r="DO44" s="108">
        <f t="shared" si="12"/>
        <v>1249.17</v>
      </c>
      <c r="DS44" s="108">
        <f t="shared" si="13"/>
        <v>0</v>
      </c>
      <c r="DT44" s="108">
        <v>210.59999999999994</v>
      </c>
      <c r="DU44" s="108">
        <v>0</v>
      </c>
      <c r="DV44" s="108">
        <v>0</v>
      </c>
      <c r="DW44" s="108">
        <v>616.98</v>
      </c>
      <c r="DX44" s="108">
        <v>421.59000000000009</v>
      </c>
      <c r="DY44" s="108">
        <v>0</v>
      </c>
      <c r="DZ44" s="108">
        <v>0</v>
      </c>
      <c r="EA44" s="108">
        <v>0</v>
      </c>
      <c r="ED44" s="108">
        <v>720.13</v>
      </c>
      <c r="EE44" s="108">
        <f t="shared" si="14"/>
        <v>1969.3000000000002</v>
      </c>
      <c r="EF44" s="108">
        <f t="shared" si="15"/>
        <v>1969.3000000000002</v>
      </c>
      <c r="EG44" s="108">
        <v>0</v>
      </c>
      <c r="EH44" s="108">
        <v>0</v>
      </c>
      <c r="EI44" s="108">
        <v>0</v>
      </c>
      <c r="EJ44" s="108">
        <v>0</v>
      </c>
      <c r="EK44" s="108">
        <v>0</v>
      </c>
      <c r="EL44" s="108">
        <v>0</v>
      </c>
      <c r="EM44" s="108">
        <v>0</v>
      </c>
      <c r="EN44" s="108">
        <f t="shared" si="16"/>
        <v>0</v>
      </c>
      <c r="EO44" s="108">
        <v>2270.1</v>
      </c>
      <c r="EP44" s="108">
        <v>0</v>
      </c>
      <c r="EQ44" s="108">
        <v>0</v>
      </c>
      <c r="ER44" s="108">
        <v>0</v>
      </c>
      <c r="ES44" s="108">
        <v>0</v>
      </c>
      <c r="ET44" s="108">
        <v>830.55</v>
      </c>
      <c r="EU44" s="108">
        <v>0</v>
      </c>
      <c r="EV44" s="108">
        <v>0</v>
      </c>
      <c r="EW44" s="108">
        <v>850.5</v>
      </c>
      <c r="EX44" s="108">
        <v>0</v>
      </c>
      <c r="EY44" s="108">
        <v>567</v>
      </c>
      <c r="EZ44" s="108">
        <v>0</v>
      </c>
      <c r="FD44" s="108">
        <f t="shared" si="17"/>
        <v>4518.1499999999996</v>
      </c>
      <c r="FE44" s="108">
        <f t="shared" si="18"/>
        <v>4518.1499999999996</v>
      </c>
      <c r="FM44" s="108">
        <f t="shared" si="19"/>
        <v>0</v>
      </c>
      <c r="FU44" s="108">
        <f t="shared" si="3"/>
        <v>0</v>
      </c>
      <c r="FV44" s="108">
        <v>0</v>
      </c>
      <c r="GB44" s="108">
        <f t="shared" si="20"/>
        <v>0</v>
      </c>
      <c r="GJ44" s="108">
        <f t="shared" si="21"/>
        <v>0</v>
      </c>
      <c r="GK44" s="108">
        <v>2270.1</v>
      </c>
      <c r="GL44" s="108">
        <v>0</v>
      </c>
      <c r="GM44" s="108">
        <v>0</v>
      </c>
      <c r="GN44" s="108">
        <v>0</v>
      </c>
      <c r="GO44" s="108">
        <v>0</v>
      </c>
      <c r="GP44" s="108">
        <v>830.55</v>
      </c>
      <c r="GQ44" s="108">
        <v>0</v>
      </c>
      <c r="GR44" s="108">
        <v>0</v>
      </c>
      <c r="GS44" s="108">
        <v>850.5</v>
      </c>
      <c r="GT44" s="108">
        <v>0</v>
      </c>
      <c r="GU44" s="108">
        <v>567</v>
      </c>
      <c r="GV44" s="108">
        <v>0</v>
      </c>
      <c r="GX44" s="108">
        <v>0</v>
      </c>
      <c r="GY44" s="108">
        <f t="shared" si="22"/>
        <v>4518.1499999999996</v>
      </c>
      <c r="GZ44" s="108">
        <f t="shared" si="23"/>
        <v>4518.1499999999996</v>
      </c>
      <c r="HR44" s="108">
        <f t="shared" si="24"/>
        <v>0</v>
      </c>
      <c r="HS44" s="108">
        <v>2270.1</v>
      </c>
      <c r="HT44" s="108">
        <v>0</v>
      </c>
      <c r="HU44" s="108">
        <v>0</v>
      </c>
      <c r="HV44" s="108">
        <v>0</v>
      </c>
      <c r="HW44" s="108">
        <v>0</v>
      </c>
      <c r="HX44" s="108">
        <v>830.55</v>
      </c>
      <c r="HY44" s="108">
        <v>0</v>
      </c>
      <c r="HZ44" s="108">
        <v>0</v>
      </c>
      <c r="IA44" s="108">
        <v>850.5</v>
      </c>
      <c r="IB44" s="108">
        <v>0</v>
      </c>
      <c r="IC44" s="108">
        <v>567</v>
      </c>
      <c r="ID44" s="108">
        <v>0</v>
      </c>
      <c r="IF44" s="108">
        <v>0</v>
      </c>
      <c r="II44" s="108">
        <f t="shared" si="25"/>
        <v>4518.1499999999996</v>
      </c>
      <c r="IJ44" s="108">
        <f t="shared" si="26"/>
        <v>4518.1499999999996</v>
      </c>
      <c r="IM44" s="108">
        <v>2270.099999999999</v>
      </c>
      <c r="IN44" s="108">
        <v>0</v>
      </c>
      <c r="IO44" s="108">
        <v>0</v>
      </c>
      <c r="IP44" s="108">
        <v>0</v>
      </c>
      <c r="IQ44" s="108">
        <v>0</v>
      </c>
      <c r="IR44" s="108">
        <v>830.54999999999973</v>
      </c>
      <c r="IS44" s="108">
        <v>0</v>
      </c>
      <c r="IT44" s="108">
        <v>0</v>
      </c>
      <c r="IU44" s="108">
        <v>850.5</v>
      </c>
      <c r="IV44" s="108">
        <v>0</v>
      </c>
      <c r="IW44" s="108">
        <v>567</v>
      </c>
      <c r="IX44" s="108">
        <v>0</v>
      </c>
      <c r="IZ44" s="108">
        <v>0</v>
      </c>
      <c r="JC44" s="108">
        <f t="shared" si="28"/>
        <v>4518.1499999999987</v>
      </c>
      <c r="JD44" s="108">
        <f t="shared" si="27"/>
        <v>4518.1499999999987</v>
      </c>
    </row>
    <row r="45" spans="1:264" x14ac:dyDescent="0.25">
      <c r="A45" s="107">
        <v>630129</v>
      </c>
      <c r="N45" s="108">
        <v>0</v>
      </c>
      <c r="O45" s="108">
        <v>0</v>
      </c>
      <c r="P45" s="108">
        <v>0</v>
      </c>
      <c r="Q45" s="108">
        <v>0</v>
      </c>
      <c r="R45" s="108">
        <v>0</v>
      </c>
      <c r="S45" s="108">
        <v>0</v>
      </c>
      <c r="T45" s="108">
        <v>0</v>
      </c>
      <c r="V45" s="108">
        <f t="shared" si="0"/>
        <v>0</v>
      </c>
      <c r="AC45" s="108">
        <v>434.16</v>
      </c>
      <c r="AD45" s="108">
        <v>686.88</v>
      </c>
      <c r="AE45" s="108">
        <v>0</v>
      </c>
      <c r="AF45" s="108">
        <v>0</v>
      </c>
      <c r="AG45" s="108">
        <v>0</v>
      </c>
      <c r="AH45" s="108">
        <v>0</v>
      </c>
      <c r="AI45" s="108">
        <v>0</v>
      </c>
      <c r="AL45" s="108">
        <f t="shared" si="5"/>
        <v>1121.04</v>
      </c>
      <c r="AM45" s="108">
        <f t="shared" si="1"/>
        <v>1121.04</v>
      </c>
      <c r="BD45" s="108">
        <f t="shared" si="6"/>
        <v>0</v>
      </c>
      <c r="BI45" s="108">
        <v>58.77</v>
      </c>
      <c r="BJ45" s="108">
        <v>0</v>
      </c>
      <c r="BR45" s="108">
        <f t="shared" si="7"/>
        <v>58.77</v>
      </c>
      <c r="BS45" s="108">
        <v>434.16</v>
      </c>
      <c r="BT45" s="108">
        <v>686.88</v>
      </c>
      <c r="BU45" s="108">
        <v>0</v>
      </c>
      <c r="BV45" s="108">
        <v>0</v>
      </c>
      <c r="BW45" s="108">
        <v>0</v>
      </c>
      <c r="BX45" s="108">
        <v>0</v>
      </c>
      <c r="BY45" s="108">
        <v>0</v>
      </c>
      <c r="BZ45" s="108">
        <v>0</v>
      </c>
      <c r="CB45" s="108">
        <f t="shared" si="8"/>
        <v>1121.04</v>
      </c>
      <c r="CC45" s="108">
        <f t="shared" si="9"/>
        <v>1179.81</v>
      </c>
      <c r="CT45" s="108">
        <f t="shared" si="2"/>
        <v>0</v>
      </c>
      <c r="CU45" s="108">
        <v>434.16</v>
      </c>
      <c r="CV45" s="108">
        <v>686.88</v>
      </c>
      <c r="CW45" s="108">
        <v>0</v>
      </c>
      <c r="CX45" s="108">
        <v>0</v>
      </c>
      <c r="CY45" s="108">
        <v>0</v>
      </c>
      <c r="CZ45" s="108">
        <v>0</v>
      </c>
      <c r="DA45" s="108">
        <v>0</v>
      </c>
      <c r="DB45" s="108">
        <v>0</v>
      </c>
      <c r="DD45" s="108">
        <v>0</v>
      </c>
      <c r="DE45" s="108">
        <f t="shared" si="10"/>
        <v>1121.04</v>
      </c>
      <c r="DF45" s="108">
        <f t="shared" si="11"/>
        <v>1121.04</v>
      </c>
      <c r="DG45" s="108">
        <v>434.16</v>
      </c>
      <c r="DH45" s="108">
        <v>686.88</v>
      </c>
      <c r="DI45" s="108">
        <v>0</v>
      </c>
      <c r="DJ45" s="108">
        <v>0</v>
      </c>
      <c r="DK45" s="108">
        <v>0</v>
      </c>
      <c r="DL45" s="108">
        <v>0</v>
      </c>
      <c r="DM45" s="108">
        <v>0</v>
      </c>
      <c r="DN45" s="108">
        <v>0</v>
      </c>
      <c r="DO45" s="108">
        <f t="shared" si="12"/>
        <v>1121.04</v>
      </c>
      <c r="DS45" s="108">
        <f t="shared" si="13"/>
        <v>0</v>
      </c>
      <c r="DT45" s="108">
        <v>434.15999999999991</v>
      </c>
      <c r="DU45" s="108">
        <v>686.87999999999977</v>
      </c>
      <c r="DV45" s="108">
        <v>0</v>
      </c>
      <c r="DW45" s="108">
        <v>0</v>
      </c>
      <c r="DX45" s="108">
        <v>0</v>
      </c>
      <c r="DY45" s="108">
        <v>0</v>
      </c>
      <c r="DZ45" s="108">
        <v>0</v>
      </c>
      <c r="EA45" s="108">
        <v>0</v>
      </c>
      <c r="ED45" s="108">
        <v>0</v>
      </c>
      <c r="EE45" s="108">
        <f t="shared" si="14"/>
        <v>1121.0399999999997</v>
      </c>
      <c r="EF45" s="108">
        <f t="shared" si="15"/>
        <v>1121.0399999999997</v>
      </c>
      <c r="EG45" s="108">
        <v>0</v>
      </c>
      <c r="EH45" s="108">
        <v>0</v>
      </c>
      <c r="EI45" s="108">
        <v>0</v>
      </c>
      <c r="EJ45" s="108">
        <v>0</v>
      </c>
      <c r="EK45" s="108">
        <v>0</v>
      </c>
      <c r="EL45" s="108">
        <v>0</v>
      </c>
      <c r="EM45" s="108">
        <v>0</v>
      </c>
      <c r="EN45" s="108">
        <f t="shared" si="16"/>
        <v>0</v>
      </c>
      <c r="EO45" s="108">
        <v>1945.8</v>
      </c>
      <c r="EP45" s="108">
        <v>0</v>
      </c>
      <c r="EQ45" s="108">
        <v>0</v>
      </c>
      <c r="ER45" s="108">
        <v>0</v>
      </c>
      <c r="ES45" s="108">
        <v>0</v>
      </c>
      <c r="ET45" s="108">
        <v>0</v>
      </c>
      <c r="EU45" s="108">
        <v>0</v>
      </c>
      <c r="EV45" s="108">
        <v>0</v>
      </c>
      <c r="EW45" s="108">
        <v>283.5</v>
      </c>
      <c r="EX45" s="108">
        <v>0</v>
      </c>
      <c r="EY45" s="108">
        <v>283.5</v>
      </c>
      <c r="EZ45" s="108">
        <v>0</v>
      </c>
      <c r="FC45" s="108">
        <v>0</v>
      </c>
      <c r="FD45" s="108">
        <f t="shared" si="17"/>
        <v>2512.8000000000002</v>
      </c>
      <c r="FE45" s="108">
        <f t="shared" si="18"/>
        <v>2512.8000000000002</v>
      </c>
      <c r="FM45" s="108">
        <f t="shared" si="19"/>
        <v>0</v>
      </c>
      <c r="FU45" s="108">
        <f t="shared" si="3"/>
        <v>0</v>
      </c>
      <c r="FV45" s="108">
        <v>71.33</v>
      </c>
      <c r="GB45" s="108">
        <f t="shared" si="20"/>
        <v>71.33</v>
      </c>
      <c r="GJ45" s="108">
        <f t="shared" si="21"/>
        <v>0</v>
      </c>
      <c r="GK45" s="108">
        <v>1945.8</v>
      </c>
      <c r="GL45" s="108">
        <v>0</v>
      </c>
      <c r="GM45" s="108">
        <v>0</v>
      </c>
      <c r="GN45" s="108">
        <v>0</v>
      </c>
      <c r="GO45" s="108">
        <v>0</v>
      </c>
      <c r="GP45" s="108">
        <v>0</v>
      </c>
      <c r="GQ45" s="108">
        <v>0</v>
      </c>
      <c r="GR45" s="108">
        <v>0</v>
      </c>
      <c r="GS45" s="108">
        <v>283.5</v>
      </c>
      <c r="GT45" s="108">
        <v>0</v>
      </c>
      <c r="GU45" s="108">
        <v>283.5</v>
      </c>
      <c r="GV45" s="108">
        <v>0</v>
      </c>
      <c r="GX45" s="108">
        <v>71.33</v>
      </c>
      <c r="GY45" s="108">
        <f t="shared" si="22"/>
        <v>2584.13</v>
      </c>
      <c r="GZ45" s="108">
        <f t="shared" si="23"/>
        <v>2655.46</v>
      </c>
      <c r="HR45" s="108">
        <f t="shared" si="24"/>
        <v>0</v>
      </c>
      <c r="HS45" s="108">
        <v>1945.8</v>
      </c>
      <c r="HT45" s="108">
        <v>0</v>
      </c>
      <c r="HU45" s="108">
        <v>0</v>
      </c>
      <c r="HV45" s="108">
        <v>0</v>
      </c>
      <c r="HW45" s="108">
        <v>0</v>
      </c>
      <c r="HX45" s="108">
        <v>0</v>
      </c>
      <c r="HY45" s="108">
        <v>0</v>
      </c>
      <c r="HZ45" s="108">
        <v>0</v>
      </c>
      <c r="IA45" s="108">
        <v>283.5</v>
      </c>
      <c r="IB45" s="108">
        <v>0</v>
      </c>
      <c r="IC45" s="108">
        <v>283.5</v>
      </c>
      <c r="ID45" s="108">
        <v>0</v>
      </c>
      <c r="IF45" s="108">
        <v>71.33</v>
      </c>
      <c r="II45" s="108">
        <f t="shared" si="25"/>
        <v>2584.13</v>
      </c>
      <c r="IJ45" s="108">
        <f t="shared" si="26"/>
        <v>2584.13</v>
      </c>
      <c r="IM45" s="108">
        <v>1945.7999999999995</v>
      </c>
      <c r="IN45" s="108">
        <v>0</v>
      </c>
      <c r="IO45" s="108">
        <v>0</v>
      </c>
      <c r="IP45" s="108">
        <v>0</v>
      </c>
      <c r="IQ45" s="108">
        <v>0</v>
      </c>
      <c r="IR45" s="108">
        <v>0</v>
      </c>
      <c r="IS45" s="108">
        <v>0</v>
      </c>
      <c r="IT45" s="108">
        <v>0</v>
      </c>
      <c r="IU45" s="108">
        <v>283.5</v>
      </c>
      <c r="IV45" s="108">
        <v>0</v>
      </c>
      <c r="IW45" s="108">
        <v>283.5</v>
      </c>
      <c r="IX45" s="108">
        <v>0</v>
      </c>
      <c r="IZ45" s="108">
        <v>71.33</v>
      </c>
      <c r="JC45" s="108">
        <f t="shared" si="28"/>
        <v>2584.1299999999992</v>
      </c>
      <c r="JD45" s="108">
        <f t="shared" si="27"/>
        <v>2584.1299999999992</v>
      </c>
    </row>
    <row r="46" spans="1:264" x14ac:dyDescent="0.25">
      <c r="A46" s="107">
        <v>523173</v>
      </c>
      <c r="B46" s="119"/>
      <c r="N46" s="108">
        <v>1228.8</v>
      </c>
      <c r="O46" s="108">
        <v>304.64</v>
      </c>
      <c r="P46" s="108">
        <v>0</v>
      </c>
      <c r="Q46" s="108">
        <v>0</v>
      </c>
      <c r="R46" s="108">
        <v>838.35</v>
      </c>
      <c r="S46" s="108">
        <v>0</v>
      </c>
      <c r="T46" s="108">
        <v>0</v>
      </c>
      <c r="V46" s="108">
        <f t="shared" si="0"/>
        <v>2371.79</v>
      </c>
      <c r="AC46" s="108">
        <v>7371</v>
      </c>
      <c r="AD46" s="108">
        <v>1467.18</v>
      </c>
      <c r="AE46" s="108">
        <v>616.98</v>
      </c>
      <c r="AF46" s="108">
        <v>185.09</v>
      </c>
      <c r="AG46" s="108">
        <v>0</v>
      </c>
      <c r="AH46" s="108">
        <v>304.2</v>
      </c>
      <c r="AI46" s="108">
        <v>179.4</v>
      </c>
      <c r="AL46" s="108">
        <f t="shared" si="5"/>
        <v>10123.85</v>
      </c>
      <c r="AM46" s="108">
        <f t="shared" si="1"/>
        <v>12495.64</v>
      </c>
      <c r="BD46" s="108">
        <f t="shared" si="6"/>
        <v>0</v>
      </c>
      <c r="BI46" s="108">
        <v>406.24</v>
      </c>
      <c r="BJ46" s="108">
        <v>761.61</v>
      </c>
      <c r="BR46" s="108">
        <f t="shared" si="7"/>
        <v>1167.8499999999999</v>
      </c>
      <c r="BS46" s="108">
        <v>7371</v>
      </c>
      <c r="BT46" s="108">
        <v>1467.18</v>
      </c>
      <c r="BU46" s="108">
        <v>616.98</v>
      </c>
      <c r="BV46" s="108">
        <v>185.09</v>
      </c>
      <c r="BW46" s="108">
        <v>0</v>
      </c>
      <c r="BX46" s="108">
        <v>304.2</v>
      </c>
      <c r="BY46" s="108">
        <v>179.4</v>
      </c>
      <c r="BZ46" s="108">
        <v>761.61</v>
      </c>
      <c r="CB46" s="108">
        <f t="shared" si="8"/>
        <v>10885.460000000001</v>
      </c>
      <c r="CC46" s="108">
        <f t="shared" si="9"/>
        <v>12053.310000000001</v>
      </c>
      <c r="CT46" s="108">
        <f t="shared" si="2"/>
        <v>0</v>
      </c>
      <c r="CU46" s="108">
        <v>7371</v>
      </c>
      <c r="CV46" s="108">
        <v>1467.18</v>
      </c>
      <c r="CW46" s="108">
        <v>616.98</v>
      </c>
      <c r="CX46" s="108">
        <v>185.09</v>
      </c>
      <c r="CY46" s="108">
        <v>0</v>
      </c>
      <c r="CZ46" s="108">
        <v>304.2</v>
      </c>
      <c r="DA46" s="108">
        <v>179.4</v>
      </c>
      <c r="DB46" s="108">
        <v>761.61</v>
      </c>
      <c r="DD46" s="108">
        <v>0</v>
      </c>
      <c r="DE46" s="108">
        <f t="shared" si="10"/>
        <v>10885.460000000001</v>
      </c>
      <c r="DF46" s="108">
        <f t="shared" si="11"/>
        <v>10885.460000000001</v>
      </c>
      <c r="DG46" s="108">
        <v>7371</v>
      </c>
      <c r="DH46" s="108">
        <v>1467.18</v>
      </c>
      <c r="DI46" s="108">
        <v>616.98</v>
      </c>
      <c r="DJ46" s="108">
        <v>185.09</v>
      </c>
      <c r="DK46" s="108">
        <v>0</v>
      </c>
      <c r="DL46" s="108">
        <v>304.2</v>
      </c>
      <c r="DM46" s="108">
        <v>179.4</v>
      </c>
      <c r="DN46" s="108">
        <v>761.61</v>
      </c>
      <c r="DO46" s="108">
        <f t="shared" si="12"/>
        <v>10885.460000000001</v>
      </c>
      <c r="DS46" s="108">
        <f t="shared" si="13"/>
        <v>0</v>
      </c>
      <c r="DT46" s="108">
        <v>7371</v>
      </c>
      <c r="DU46" s="108">
        <v>1467.1799999999987</v>
      </c>
      <c r="DV46" s="108">
        <v>616.98</v>
      </c>
      <c r="DW46" s="108">
        <v>185.10999999999993</v>
      </c>
      <c r="DX46" s="108">
        <v>0</v>
      </c>
      <c r="DY46" s="108">
        <v>304.19999999999987</v>
      </c>
      <c r="DZ46" s="108">
        <v>179.40000000000006</v>
      </c>
      <c r="EA46" s="108">
        <v>761.61</v>
      </c>
      <c r="EC46" s="108">
        <v>40</v>
      </c>
      <c r="ED46" s="108">
        <v>1238.6199999999999</v>
      </c>
      <c r="EE46" s="108">
        <f t="shared" si="14"/>
        <v>12164.099999999999</v>
      </c>
      <c r="EF46" s="108">
        <f t="shared" si="15"/>
        <v>12164.099999999999</v>
      </c>
      <c r="EG46" s="108">
        <v>-291.60000000000002</v>
      </c>
      <c r="EH46" s="108">
        <v>113.4</v>
      </c>
      <c r="EI46" s="108">
        <v>0</v>
      </c>
      <c r="EJ46" s="108">
        <v>0</v>
      </c>
      <c r="EK46" s="108">
        <v>713.46</v>
      </c>
      <c r="EL46" s="108">
        <v>0</v>
      </c>
      <c r="EM46" s="108">
        <v>-324</v>
      </c>
      <c r="EN46" s="108">
        <f t="shared" si="16"/>
        <v>211.26</v>
      </c>
      <c r="EO46" s="108">
        <v>0</v>
      </c>
      <c r="EP46" s="108">
        <v>0</v>
      </c>
      <c r="EQ46" s="108">
        <v>0</v>
      </c>
      <c r="ER46" s="108">
        <v>664.44</v>
      </c>
      <c r="ES46" s="108">
        <v>52.5</v>
      </c>
      <c r="ET46" s="108">
        <v>1425.78</v>
      </c>
      <c r="EU46" s="108">
        <v>0</v>
      </c>
      <c r="EV46" s="108">
        <v>0</v>
      </c>
      <c r="EW46" s="108">
        <v>6511.05</v>
      </c>
      <c r="EX46" s="108">
        <v>252</v>
      </c>
      <c r="EY46" s="108">
        <v>1890</v>
      </c>
      <c r="EZ46" s="108">
        <v>0</v>
      </c>
      <c r="FD46" s="108">
        <f t="shared" si="17"/>
        <v>10795.77</v>
      </c>
      <c r="FE46" s="108">
        <f t="shared" si="18"/>
        <v>11007.03</v>
      </c>
      <c r="FM46" s="108">
        <f t="shared" si="19"/>
        <v>0</v>
      </c>
      <c r="FU46" s="108">
        <f t="shared" si="3"/>
        <v>0</v>
      </c>
      <c r="FV46" s="108">
        <v>739.77</v>
      </c>
      <c r="GB46" s="108">
        <f t="shared" si="20"/>
        <v>739.77</v>
      </c>
      <c r="GJ46" s="108">
        <f t="shared" si="21"/>
        <v>0</v>
      </c>
      <c r="GK46" s="108">
        <v>0</v>
      </c>
      <c r="GL46" s="108">
        <v>0</v>
      </c>
      <c r="GM46" s="108">
        <v>0</v>
      </c>
      <c r="GN46" s="108">
        <v>664.44</v>
      </c>
      <c r="GO46" s="108">
        <v>52.5</v>
      </c>
      <c r="GP46" s="108">
        <v>1425.78</v>
      </c>
      <c r="GQ46" s="108">
        <v>0</v>
      </c>
      <c r="GR46" s="108">
        <v>0</v>
      </c>
      <c r="GS46" s="108">
        <v>6511.05</v>
      </c>
      <c r="GT46" s="108">
        <v>252</v>
      </c>
      <c r="GU46" s="108">
        <v>1890</v>
      </c>
      <c r="GV46" s="108">
        <v>0</v>
      </c>
      <c r="GX46" s="108">
        <v>739.77</v>
      </c>
      <c r="GY46" s="108">
        <f t="shared" si="22"/>
        <v>11535.54</v>
      </c>
      <c r="GZ46" s="108">
        <f t="shared" si="23"/>
        <v>12275.310000000001</v>
      </c>
      <c r="HR46" s="108">
        <f t="shared" si="24"/>
        <v>0</v>
      </c>
      <c r="HS46" s="108">
        <v>0</v>
      </c>
      <c r="HT46" s="108">
        <v>0</v>
      </c>
      <c r="HU46" s="108">
        <v>0</v>
      </c>
      <c r="HV46" s="108">
        <v>664.44</v>
      </c>
      <c r="HW46" s="108">
        <v>52.5</v>
      </c>
      <c r="HX46" s="108">
        <v>1425.77</v>
      </c>
      <c r="HY46" s="108">
        <v>0</v>
      </c>
      <c r="HZ46" s="108">
        <v>0</v>
      </c>
      <c r="IA46" s="108">
        <v>6511.05</v>
      </c>
      <c r="IB46" s="108">
        <v>252</v>
      </c>
      <c r="IC46" s="108">
        <v>1890</v>
      </c>
      <c r="ID46" s="108">
        <v>0</v>
      </c>
      <c r="IF46" s="108">
        <v>739.77</v>
      </c>
      <c r="II46" s="108">
        <f t="shared" si="25"/>
        <v>11535.53</v>
      </c>
      <c r="IJ46" s="108">
        <f t="shared" si="26"/>
        <v>11535.53</v>
      </c>
      <c r="IM46" s="108">
        <v>0</v>
      </c>
      <c r="IN46" s="108">
        <v>0</v>
      </c>
      <c r="IO46" s="108">
        <v>0</v>
      </c>
      <c r="IP46" s="108">
        <v>664.44</v>
      </c>
      <c r="IQ46" s="108">
        <v>52.5</v>
      </c>
      <c r="IR46" s="108">
        <v>1425.7700000000002</v>
      </c>
      <c r="IS46" s="108">
        <v>0</v>
      </c>
      <c r="IT46" s="108">
        <v>0</v>
      </c>
      <c r="IU46" s="108">
        <v>6511.050000000002</v>
      </c>
      <c r="IV46" s="108">
        <v>252</v>
      </c>
      <c r="IW46" s="108">
        <v>1890</v>
      </c>
      <c r="IX46" s="108">
        <v>0</v>
      </c>
      <c r="IZ46" s="108">
        <v>739.77</v>
      </c>
      <c r="JC46" s="108">
        <f t="shared" si="28"/>
        <v>11535.530000000002</v>
      </c>
      <c r="JD46" s="108">
        <f t="shared" si="27"/>
        <v>11535.530000000002</v>
      </c>
    </row>
    <row r="47" spans="1:264" x14ac:dyDescent="0.25">
      <c r="A47" s="107">
        <v>730167</v>
      </c>
      <c r="N47" s="108">
        <v>0</v>
      </c>
      <c r="O47" s="108">
        <v>0</v>
      </c>
      <c r="P47" s="108">
        <v>0</v>
      </c>
      <c r="Q47" s="108">
        <v>0</v>
      </c>
      <c r="R47" s="108">
        <v>93.15</v>
      </c>
      <c r="S47" s="108">
        <v>0</v>
      </c>
      <c r="T47" s="108">
        <v>0</v>
      </c>
      <c r="V47" s="108">
        <f t="shared" si="0"/>
        <v>93.15</v>
      </c>
      <c r="AC47" s="108">
        <v>0</v>
      </c>
      <c r="AD47" s="108">
        <v>0</v>
      </c>
      <c r="AE47" s="108">
        <v>0</v>
      </c>
      <c r="AF47" s="108">
        <v>778.34</v>
      </c>
      <c r="AG47" s="108">
        <v>2416.04</v>
      </c>
      <c r="AH47" s="108">
        <v>0</v>
      </c>
      <c r="AI47" s="108">
        <v>0</v>
      </c>
      <c r="AL47" s="108">
        <f t="shared" si="5"/>
        <v>3194.38</v>
      </c>
      <c r="AM47" s="108">
        <f t="shared" si="1"/>
        <v>3287.53</v>
      </c>
      <c r="BD47" s="108">
        <f t="shared" si="6"/>
        <v>0</v>
      </c>
      <c r="BI47" s="108">
        <v>0</v>
      </c>
      <c r="BJ47" s="108">
        <v>0</v>
      </c>
      <c r="BR47" s="108">
        <f t="shared" si="7"/>
        <v>0</v>
      </c>
      <c r="BS47" s="108">
        <v>0</v>
      </c>
      <c r="BT47" s="108">
        <v>0</v>
      </c>
      <c r="BU47" s="108">
        <v>0</v>
      </c>
      <c r="BV47" s="108">
        <v>778.34</v>
      </c>
      <c r="BW47" s="108">
        <v>2416.04</v>
      </c>
      <c r="BX47" s="108">
        <v>0</v>
      </c>
      <c r="BY47" s="108">
        <v>0</v>
      </c>
      <c r="BZ47" s="108">
        <v>0</v>
      </c>
      <c r="CB47" s="108">
        <f t="shared" si="8"/>
        <v>3194.38</v>
      </c>
      <c r="CC47" s="108">
        <f t="shared" si="9"/>
        <v>3194.38</v>
      </c>
      <c r="CT47" s="108">
        <f t="shared" si="2"/>
        <v>0</v>
      </c>
      <c r="CU47" s="108">
        <v>0</v>
      </c>
      <c r="CV47" s="108">
        <v>0</v>
      </c>
      <c r="CW47" s="108">
        <v>0</v>
      </c>
      <c r="CX47" s="108">
        <v>778.34</v>
      </c>
      <c r="CY47" s="108">
        <v>2416.04</v>
      </c>
      <c r="CZ47" s="108">
        <v>0</v>
      </c>
      <c r="DA47" s="108">
        <v>0</v>
      </c>
      <c r="DB47" s="108">
        <v>0</v>
      </c>
      <c r="DD47" s="108">
        <v>0</v>
      </c>
      <c r="DE47" s="108">
        <f t="shared" si="10"/>
        <v>3194.38</v>
      </c>
      <c r="DF47" s="108">
        <f t="shared" si="11"/>
        <v>3194.38</v>
      </c>
      <c r="DG47" s="108">
        <v>0</v>
      </c>
      <c r="DH47" s="108">
        <v>0</v>
      </c>
      <c r="DI47" s="108">
        <v>0</v>
      </c>
      <c r="DJ47" s="108">
        <v>778.34</v>
      </c>
      <c r="DK47" s="108">
        <v>2416.04</v>
      </c>
      <c r="DL47" s="108">
        <v>0</v>
      </c>
      <c r="DM47" s="108">
        <v>0</v>
      </c>
      <c r="DN47" s="108">
        <v>0</v>
      </c>
      <c r="DO47" s="108">
        <f t="shared" si="12"/>
        <v>3194.38</v>
      </c>
      <c r="DS47" s="108">
        <f t="shared" si="13"/>
        <v>0</v>
      </c>
      <c r="DT47" s="108">
        <v>0</v>
      </c>
      <c r="DU47" s="108">
        <v>0</v>
      </c>
      <c r="DV47" s="108">
        <v>0</v>
      </c>
      <c r="DW47" s="108">
        <v>778.35999999999933</v>
      </c>
      <c r="DX47" s="108">
        <v>2416.0199999999995</v>
      </c>
      <c r="DY47" s="108">
        <v>0</v>
      </c>
      <c r="DZ47" s="108">
        <v>0</v>
      </c>
      <c r="EA47" s="108">
        <v>0</v>
      </c>
      <c r="ED47" s="108">
        <v>0</v>
      </c>
      <c r="EE47" s="108">
        <f t="shared" si="14"/>
        <v>3194.3799999999987</v>
      </c>
      <c r="EF47" s="108">
        <f t="shared" si="15"/>
        <v>3194.3799999999987</v>
      </c>
      <c r="EG47" s="108">
        <v>0</v>
      </c>
      <c r="EH47" s="108">
        <v>0</v>
      </c>
      <c r="EI47" s="108">
        <v>0</v>
      </c>
      <c r="EJ47" s="108">
        <v>0</v>
      </c>
      <c r="EK47" s="108">
        <v>0</v>
      </c>
      <c r="EL47" s="108">
        <v>0</v>
      </c>
      <c r="EM47" s="108">
        <v>0</v>
      </c>
      <c r="EN47" s="108">
        <f t="shared" si="16"/>
        <v>0</v>
      </c>
      <c r="EO47" s="108">
        <v>3526.76</v>
      </c>
      <c r="EP47" s="108">
        <v>0</v>
      </c>
      <c r="EQ47" s="108">
        <v>0</v>
      </c>
      <c r="ER47" s="108">
        <v>355.95</v>
      </c>
      <c r="ES47" s="108">
        <v>0</v>
      </c>
      <c r="ET47" s="108">
        <v>2295.88</v>
      </c>
      <c r="EU47" s="108">
        <v>105</v>
      </c>
      <c r="EV47" s="108">
        <v>0</v>
      </c>
      <c r="EW47" s="108">
        <v>0</v>
      </c>
      <c r="EX47" s="108">
        <v>0</v>
      </c>
      <c r="EY47" s="108">
        <v>0</v>
      </c>
      <c r="EZ47" s="108">
        <v>0</v>
      </c>
      <c r="FC47" s="108">
        <v>502.89</v>
      </c>
      <c r="FD47" s="108">
        <f t="shared" si="17"/>
        <v>6786.4800000000005</v>
      </c>
      <c r="FE47" s="108">
        <f t="shared" si="18"/>
        <v>6786.4800000000005</v>
      </c>
      <c r="FM47" s="108">
        <f t="shared" si="19"/>
        <v>0</v>
      </c>
      <c r="FU47" s="108">
        <f t="shared" si="3"/>
        <v>0</v>
      </c>
      <c r="FV47" s="108">
        <v>0</v>
      </c>
      <c r="GB47" s="108">
        <f t="shared" si="20"/>
        <v>0</v>
      </c>
      <c r="GJ47" s="108">
        <f t="shared" si="21"/>
        <v>0</v>
      </c>
      <c r="GK47" s="108">
        <v>3526.76</v>
      </c>
      <c r="GL47" s="108">
        <v>0</v>
      </c>
      <c r="GM47" s="108">
        <v>0</v>
      </c>
      <c r="GN47" s="108">
        <v>355.95</v>
      </c>
      <c r="GO47" s="108">
        <v>0</v>
      </c>
      <c r="GP47" s="108">
        <v>2295.88</v>
      </c>
      <c r="GQ47" s="108">
        <v>105</v>
      </c>
      <c r="GR47" s="108">
        <v>0</v>
      </c>
      <c r="GS47" s="108">
        <v>0</v>
      </c>
      <c r="GT47" s="108">
        <v>0</v>
      </c>
      <c r="GU47" s="108">
        <v>0</v>
      </c>
      <c r="GV47" s="108">
        <v>0</v>
      </c>
      <c r="GX47" s="108">
        <v>0</v>
      </c>
      <c r="GY47" s="108">
        <f t="shared" si="22"/>
        <v>6283.59</v>
      </c>
      <c r="GZ47" s="108">
        <f t="shared" si="23"/>
        <v>6283.59</v>
      </c>
      <c r="HR47" s="108">
        <f t="shared" si="24"/>
        <v>0</v>
      </c>
      <c r="HS47" s="108">
        <v>3526.76</v>
      </c>
      <c r="HT47" s="108">
        <v>0</v>
      </c>
      <c r="HU47" s="108">
        <v>0</v>
      </c>
      <c r="HV47" s="108">
        <v>355.95</v>
      </c>
      <c r="HW47" s="108">
        <v>0</v>
      </c>
      <c r="HX47" s="108">
        <v>2295.87</v>
      </c>
      <c r="HY47" s="108">
        <v>105</v>
      </c>
      <c r="HZ47" s="108">
        <v>0</v>
      </c>
      <c r="IA47" s="108">
        <v>0</v>
      </c>
      <c r="IB47" s="108">
        <v>0</v>
      </c>
      <c r="IC47" s="108">
        <v>0</v>
      </c>
      <c r="ID47" s="108">
        <v>0</v>
      </c>
      <c r="IF47" s="108">
        <v>0</v>
      </c>
      <c r="II47" s="108">
        <f t="shared" si="25"/>
        <v>6283.58</v>
      </c>
      <c r="IJ47" s="108">
        <f t="shared" si="26"/>
        <v>6283.58</v>
      </c>
      <c r="IM47" s="108">
        <v>3526.7699999999986</v>
      </c>
      <c r="IN47" s="108">
        <v>0</v>
      </c>
      <c r="IO47" s="108">
        <v>0</v>
      </c>
      <c r="IP47" s="108">
        <v>355.94999999999987</v>
      </c>
      <c r="IQ47" s="108">
        <v>0</v>
      </c>
      <c r="IR47" s="108">
        <v>2295.87</v>
      </c>
      <c r="IS47" s="108">
        <v>105</v>
      </c>
      <c r="IT47" s="108">
        <v>0</v>
      </c>
      <c r="IU47" s="108">
        <v>0</v>
      </c>
      <c r="IV47" s="108">
        <v>0</v>
      </c>
      <c r="IW47" s="108">
        <v>0</v>
      </c>
      <c r="IX47" s="108">
        <v>0</v>
      </c>
      <c r="IZ47" s="108">
        <v>0</v>
      </c>
      <c r="JC47" s="108">
        <f t="shared" si="28"/>
        <v>6283.5899999999983</v>
      </c>
      <c r="JD47" s="108">
        <f t="shared" si="27"/>
        <v>6283.5899999999983</v>
      </c>
    </row>
    <row r="48" spans="1:264" x14ac:dyDescent="0.25">
      <c r="A48" s="107">
        <v>630130</v>
      </c>
      <c r="B48" s="119"/>
      <c r="N48" s="108">
        <v>0</v>
      </c>
      <c r="O48" s="108">
        <v>0</v>
      </c>
      <c r="P48" s="108">
        <v>0</v>
      </c>
      <c r="Q48" s="108">
        <v>-622.88</v>
      </c>
      <c r="R48" s="108">
        <v>0</v>
      </c>
      <c r="S48" s="108">
        <v>0</v>
      </c>
      <c r="T48" s="108">
        <v>0</v>
      </c>
      <c r="V48" s="108">
        <f t="shared" si="0"/>
        <v>-622.88</v>
      </c>
      <c r="AC48" s="108">
        <v>88.56</v>
      </c>
      <c r="AD48" s="108">
        <v>88.56</v>
      </c>
      <c r="AE48" s="108">
        <v>0</v>
      </c>
      <c r="AF48" s="108">
        <v>0</v>
      </c>
      <c r="AG48" s="108">
        <v>810.75</v>
      </c>
      <c r="AH48" s="108">
        <v>36</v>
      </c>
      <c r="AI48" s="108">
        <v>0</v>
      </c>
      <c r="AL48" s="108">
        <f t="shared" si="5"/>
        <v>1023.87</v>
      </c>
      <c r="AM48" s="108">
        <f t="shared" si="1"/>
        <v>400.99</v>
      </c>
      <c r="BD48" s="108">
        <f t="shared" si="6"/>
        <v>0</v>
      </c>
      <c r="BI48" s="108">
        <v>3.7</v>
      </c>
      <c r="BJ48" s="108">
        <v>0</v>
      </c>
      <c r="BR48" s="108">
        <f t="shared" si="7"/>
        <v>3.7</v>
      </c>
      <c r="BS48" s="108">
        <v>88.56</v>
      </c>
      <c r="BT48" s="108">
        <v>88.56</v>
      </c>
      <c r="BU48" s="108">
        <v>0</v>
      </c>
      <c r="BV48" s="108">
        <v>0</v>
      </c>
      <c r="BW48" s="108">
        <v>810.75</v>
      </c>
      <c r="BX48" s="108">
        <v>36</v>
      </c>
      <c r="BY48" s="108">
        <v>0</v>
      </c>
      <c r="BZ48" s="108">
        <v>0</v>
      </c>
      <c r="CB48" s="108">
        <f t="shared" si="8"/>
        <v>1023.87</v>
      </c>
      <c r="CC48" s="108">
        <f t="shared" si="9"/>
        <v>1027.57</v>
      </c>
      <c r="CT48" s="108">
        <f t="shared" si="2"/>
        <v>0</v>
      </c>
      <c r="CU48" s="108">
        <v>88.56</v>
      </c>
      <c r="CV48" s="108">
        <v>88.56</v>
      </c>
      <c r="CW48" s="108">
        <v>0</v>
      </c>
      <c r="CX48" s="108">
        <v>0</v>
      </c>
      <c r="CY48" s="108">
        <v>810.75</v>
      </c>
      <c r="CZ48" s="108">
        <v>36</v>
      </c>
      <c r="DA48" s="108">
        <v>0</v>
      </c>
      <c r="DB48" s="108">
        <v>0</v>
      </c>
      <c r="DD48" s="108">
        <v>0</v>
      </c>
      <c r="DE48" s="108">
        <f t="shared" si="10"/>
        <v>1023.87</v>
      </c>
      <c r="DF48" s="108">
        <f t="shared" si="11"/>
        <v>1023.87</v>
      </c>
      <c r="DG48" s="108">
        <v>88.56</v>
      </c>
      <c r="DH48" s="108">
        <v>88.56</v>
      </c>
      <c r="DI48" s="108">
        <v>0</v>
      </c>
      <c r="DJ48" s="108">
        <v>0</v>
      </c>
      <c r="DK48" s="108">
        <v>810.75</v>
      </c>
      <c r="DL48" s="108">
        <v>36</v>
      </c>
      <c r="DM48" s="108">
        <v>0</v>
      </c>
      <c r="DN48" s="108">
        <v>0</v>
      </c>
      <c r="DO48" s="108">
        <f t="shared" si="12"/>
        <v>1023.87</v>
      </c>
      <c r="DS48" s="108">
        <f t="shared" si="13"/>
        <v>0</v>
      </c>
      <c r="DT48" s="108">
        <v>88.56</v>
      </c>
      <c r="DU48" s="108">
        <v>88.56</v>
      </c>
      <c r="DV48" s="108">
        <v>0</v>
      </c>
      <c r="DW48" s="108">
        <v>0</v>
      </c>
      <c r="DX48" s="108">
        <v>810.75</v>
      </c>
      <c r="DY48" s="108">
        <v>36</v>
      </c>
      <c r="DZ48" s="108">
        <v>0</v>
      </c>
      <c r="EA48" s="108">
        <v>0</v>
      </c>
      <c r="ED48" s="108">
        <v>288.05</v>
      </c>
      <c r="EE48" s="108">
        <f t="shared" si="14"/>
        <v>1311.92</v>
      </c>
      <c r="EF48" s="108">
        <f t="shared" si="15"/>
        <v>1311.92</v>
      </c>
      <c r="EG48" s="108">
        <v>0</v>
      </c>
      <c r="EH48" s="108">
        <v>0</v>
      </c>
      <c r="EI48" s="108">
        <v>0</v>
      </c>
      <c r="EJ48" s="108">
        <v>0</v>
      </c>
      <c r="EK48" s="108">
        <v>0</v>
      </c>
      <c r="EL48" s="108">
        <v>0</v>
      </c>
      <c r="EM48" s="108">
        <v>0</v>
      </c>
      <c r="EN48" s="108">
        <f t="shared" si="16"/>
        <v>0</v>
      </c>
      <c r="EO48" s="108">
        <v>1135.05</v>
      </c>
      <c r="EP48" s="108">
        <v>52.5</v>
      </c>
      <c r="EQ48" s="108">
        <v>0</v>
      </c>
      <c r="ER48" s="108">
        <v>0</v>
      </c>
      <c r="ES48" s="108">
        <v>0</v>
      </c>
      <c r="ET48" s="108">
        <v>0</v>
      </c>
      <c r="EU48" s="108">
        <v>0</v>
      </c>
      <c r="EV48" s="108">
        <v>0</v>
      </c>
      <c r="EW48" s="108">
        <v>0</v>
      </c>
      <c r="EX48" s="108">
        <v>0</v>
      </c>
      <c r="EY48" s="108">
        <v>0</v>
      </c>
      <c r="EZ48" s="108">
        <v>0</v>
      </c>
      <c r="FD48" s="108">
        <f t="shared" si="17"/>
        <v>1187.55</v>
      </c>
      <c r="FE48" s="108">
        <f t="shared" si="18"/>
        <v>1187.55</v>
      </c>
      <c r="FM48" s="108">
        <f t="shared" si="19"/>
        <v>0</v>
      </c>
      <c r="FU48" s="108">
        <f t="shared" si="3"/>
        <v>0</v>
      </c>
      <c r="FV48" s="108">
        <v>0</v>
      </c>
      <c r="GB48" s="108">
        <f t="shared" si="20"/>
        <v>0</v>
      </c>
      <c r="GJ48" s="108">
        <f t="shared" si="21"/>
        <v>0</v>
      </c>
      <c r="GK48" s="108">
        <v>1135.05</v>
      </c>
      <c r="GL48" s="108">
        <v>52.5</v>
      </c>
      <c r="GM48" s="108">
        <v>0</v>
      </c>
      <c r="GN48" s="108">
        <v>0</v>
      </c>
      <c r="GO48" s="108">
        <v>0</v>
      </c>
      <c r="GP48" s="108">
        <v>0</v>
      </c>
      <c r="GQ48" s="108">
        <v>0</v>
      </c>
      <c r="GR48" s="108">
        <v>0</v>
      </c>
      <c r="GS48" s="108">
        <v>0</v>
      </c>
      <c r="GT48" s="108">
        <v>0</v>
      </c>
      <c r="GU48" s="108">
        <v>0</v>
      </c>
      <c r="GV48" s="108">
        <v>0</v>
      </c>
      <c r="GX48" s="108">
        <v>0</v>
      </c>
      <c r="GY48" s="108">
        <f t="shared" si="22"/>
        <v>1187.55</v>
      </c>
      <c r="GZ48" s="108">
        <f t="shared" si="23"/>
        <v>1187.55</v>
      </c>
      <c r="HR48" s="108">
        <f t="shared" si="24"/>
        <v>0</v>
      </c>
      <c r="HS48" s="108">
        <v>1135.05</v>
      </c>
      <c r="HT48" s="108">
        <v>52.5</v>
      </c>
      <c r="HU48" s="108">
        <v>0</v>
      </c>
      <c r="HV48" s="108">
        <v>0</v>
      </c>
      <c r="HW48" s="108">
        <v>0</v>
      </c>
      <c r="HX48" s="108">
        <v>0</v>
      </c>
      <c r="HY48" s="108">
        <v>0</v>
      </c>
      <c r="HZ48" s="108">
        <v>0</v>
      </c>
      <c r="IA48" s="108">
        <v>0</v>
      </c>
      <c r="IB48" s="108">
        <v>0</v>
      </c>
      <c r="IC48" s="108">
        <v>0</v>
      </c>
      <c r="ID48" s="108">
        <v>0</v>
      </c>
      <c r="IF48" s="108">
        <v>0</v>
      </c>
      <c r="II48" s="108">
        <f t="shared" si="25"/>
        <v>1187.55</v>
      </c>
      <c r="IJ48" s="108">
        <f t="shared" si="26"/>
        <v>1187.55</v>
      </c>
      <c r="IM48" s="108">
        <v>1135.0499999999995</v>
      </c>
      <c r="IN48" s="108">
        <v>52.5</v>
      </c>
      <c r="IO48" s="108">
        <v>0</v>
      </c>
      <c r="IP48" s="108">
        <v>0</v>
      </c>
      <c r="IQ48" s="108">
        <v>0</v>
      </c>
      <c r="IR48" s="108">
        <v>0</v>
      </c>
      <c r="IS48" s="108">
        <v>0</v>
      </c>
      <c r="IT48" s="108">
        <v>0</v>
      </c>
      <c r="IU48" s="108">
        <v>0</v>
      </c>
      <c r="IV48" s="108">
        <v>0</v>
      </c>
      <c r="IW48" s="108">
        <v>0</v>
      </c>
      <c r="IX48" s="108">
        <v>0</v>
      </c>
      <c r="IZ48" s="108">
        <v>0</v>
      </c>
      <c r="JC48" s="108">
        <f t="shared" si="28"/>
        <v>1187.5499999999995</v>
      </c>
      <c r="JD48" s="108">
        <f t="shared" si="27"/>
        <v>1187.5499999999995</v>
      </c>
    </row>
    <row r="49" spans="1:264" x14ac:dyDescent="0.25">
      <c r="A49" s="107">
        <v>516898</v>
      </c>
      <c r="B49" s="119"/>
      <c r="N49" s="108">
        <v>307.2</v>
      </c>
      <c r="O49" s="108">
        <v>0</v>
      </c>
      <c r="P49" s="108">
        <v>0</v>
      </c>
      <c r="Q49" s="108">
        <v>0</v>
      </c>
      <c r="R49" s="108">
        <v>0</v>
      </c>
      <c r="S49" s="108">
        <v>40.799999999999997</v>
      </c>
      <c r="T49" s="108">
        <v>0</v>
      </c>
      <c r="V49" s="108">
        <f t="shared" si="0"/>
        <v>348</v>
      </c>
      <c r="AC49" s="108">
        <v>3159</v>
      </c>
      <c r="AD49" s="108">
        <v>1305.72</v>
      </c>
      <c r="AE49" s="108">
        <v>0</v>
      </c>
      <c r="AF49" s="108">
        <v>493.58</v>
      </c>
      <c r="AG49" s="108">
        <v>0</v>
      </c>
      <c r="AH49" s="108">
        <v>93.6</v>
      </c>
      <c r="AI49" s="108">
        <v>286.42</v>
      </c>
      <c r="AL49" s="108">
        <f t="shared" si="5"/>
        <v>5338.3200000000006</v>
      </c>
      <c r="AM49" s="108">
        <f t="shared" si="1"/>
        <v>5686.3200000000006</v>
      </c>
      <c r="BD49" s="108">
        <f t="shared" si="6"/>
        <v>0</v>
      </c>
      <c r="BI49" s="108">
        <v>253.87</v>
      </c>
      <c r="BJ49" s="108">
        <v>0</v>
      </c>
      <c r="BR49" s="108">
        <f t="shared" si="7"/>
        <v>253.87</v>
      </c>
      <c r="BS49" s="108">
        <v>3159</v>
      </c>
      <c r="BT49" s="108">
        <v>1305.72</v>
      </c>
      <c r="BU49" s="108">
        <v>0</v>
      </c>
      <c r="BV49" s="108">
        <v>493.58</v>
      </c>
      <c r="BW49" s="108">
        <v>0</v>
      </c>
      <c r="BX49" s="108">
        <v>93.6</v>
      </c>
      <c r="BY49" s="108">
        <v>286.42</v>
      </c>
      <c r="BZ49" s="108">
        <v>0</v>
      </c>
      <c r="CB49" s="108">
        <f t="shared" si="8"/>
        <v>5338.3200000000006</v>
      </c>
      <c r="CC49" s="108">
        <f t="shared" si="9"/>
        <v>5592.1900000000005</v>
      </c>
      <c r="CT49" s="108">
        <f t="shared" si="2"/>
        <v>0</v>
      </c>
      <c r="CU49" s="108">
        <v>3159</v>
      </c>
      <c r="CV49" s="108">
        <v>1305.72</v>
      </c>
      <c r="CW49" s="108">
        <v>0</v>
      </c>
      <c r="CX49" s="108">
        <v>493.58</v>
      </c>
      <c r="CY49" s="108">
        <v>0</v>
      </c>
      <c r="CZ49" s="108">
        <v>93.6</v>
      </c>
      <c r="DA49" s="108">
        <v>286.42</v>
      </c>
      <c r="DB49" s="108">
        <v>0</v>
      </c>
      <c r="DD49" s="108">
        <v>0</v>
      </c>
      <c r="DE49" s="108">
        <f t="shared" si="10"/>
        <v>5338.3200000000006</v>
      </c>
      <c r="DF49" s="108">
        <f t="shared" si="11"/>
        <v>5338.3200000000006</v>
      </c>
      <c r="DG49" s="108">
        <v>3159</v>
      </c>
      <c r="DH49" s="108">
        <v>1305.72</v>
      </c>
      <c r="DI49" s="108">
        <v>0</v>
      </c>
      <c r="DJ49" s="108">
        <v>493.58</v>
      </c>
      <c r="DK49" s="108">
        <v>0</v>
      </c>
      <c r="DL49" s="108">
        <v>93.6</v>
      </c>
      <c r="DM49" s="108">
        <v>286.42</v>
      </c>
      <c r="DN49" s="108">
        <v>0</v>
      </c>
      <c r="DO49" s="108">
        <f t="shared" si="12"/>
        <v>5338.3200000000006</v>
      </c>
      <c r="DS49" s="108">
        <f t="shared" si="13"/>
        <v>0</v>
      </c>
      <c r="DT49" s="108">
        <v>3159</v>
      </c>
      <c r="DU49" s="108">
        <v>1305.7199999999996</v>
      </c>
      <c r="DV49" s="108">
        <v>0</v>
      </c>
      <c r="DW49" s="108">
        <v>493.60000000000031</v>
      </c>
      <c r="DX49" s="108">
        <v>0</v>
      </c>
      <c r="DY49" s="108">
        <v>93.599999999999966</v>
      </c>
      <c r="DZ49" s="108">
        <v>286.39999999999969</v>
      </c>
      <c r="EA49" s="108">
        <v>0</v>
      </c>
      <c r="ED49" s="108">
        <v>0</v>
      </c>
      <c r="EE49" s="108">
        <f t="shared" si="14"/>
        <v>5338.32</v>
      </c>
      <c r="EF49" s="108">
        <f t="shared" si="15"/>
        <v>5338.32</v>
      </c>
      <c r="EG49" s="108">
        <v>-162</v>
      </c>
      <c r="EH49" s="108">
        <v>0</v>
      </c>
      <c r="EI49" s="108">
        <v>0</v>
      </c>
      <c r="EJ49" s="108">
        <v>996.66</v>
      </c>
      <c r="EK49" s="108">
        <v>0</v>
      </c>
      <c r="EL49" s="108">
        <v>-18</v>
      </c>
      <c r="EM49" s="108">
        <v>-92.16</v>
      </c>
      <c r="EN49" s="108">
        <f t="shared" si="16"/>
        <v>724.5</v>
      </c>
      <c r="EO49" s="108">
        <v>0</v>
      </c>
      <c r="EP49" s="108">
        <v>0</v>
      </c>
      <c r="EQ49" s="108">
        <v>0</v>
      </c>
      <c r="ER49" s="108">
        <v>0</v>
      </c>
      <c r="ES49" s="108">
        <v>0</v>
      </c>
      <c r="ET49" s="108">
        <v>1162.77</v>
      </c>
      <c r="EU49" s="108">
        <v>0</v>
      </c>
      <c r="EV49" s="108">
        <v>0</v>
      </c>
      <c r="EW49" s="108">
        <v>2438.1</v>
      </c>
      <c r="EX49" s="108">
        <v>10.5</v>
      </c>
      <c r="EY49" s="108">
        <v>1417.5</v>
      </c>
      <c r="EZ49" s="108">
        <v>271.52999999999997</v>
      </c>
      <c r="FC49" s="108">
        <v>230.44000000000003</v>
      </c>
      <c r="FD49" s="108">
        <f t="shared" si="17"/>
        <v>5530.8399999999992</v>
      </c>
      <c r="FE49" s="108">
        <f t="shared" si="18"/>
        <v>6255.3399999999992</v>
      </c>
      <c r="FM49" s="108">
        <f t="shared" si="19"/>
        <v>0</v>
      </c>
      <c r="FU49" s="108">
        <f t="shared" si="3"/>
        <v>0</v>
      </c>
      <c r="FV49" s="108">
        <v>0</v>
      </c>
      <c r="GB49" s="108">
        <f t="shared" si="20"/>
        <v>0</v>
      </c>
      <c r="GJ49" s="108">
        <f t="shared" si="21"/>
        <v>0</v>
      </c>
      <c r="GK49" s="108">
        <v>0</v>
      </c>
      <c r="GL49" s="108">
        <v>0</v>
      </c>
      <c r="GM49" s="108">
        <v>0</v>
      </c>
      <c r="GN49" s="108">
        <v>0</v>
      </c>
      <c r="GO49" s="108">
        <v>0</v>
      </c>
      <c r="GP49" s="108">
        <v>1162.77</v>
      </c>
      <c r="GQ49" s="108">
        <v>0</v>
      </c>
      <c r="GR49" s="108">
        <v>0</v>
      </c>
      <c r="GS49" s="108">
        <v>2438.1</v>
      </c>
      <c r="GT49" s="108">
        <v>10.5</v>
      </c>
      <c r="GU49" s="108">
        <v>1417.5</v>
      </c>
      <c r="GV49" s="108">
        <v>271.52999999999997</v>
      </c>
      <c r="GX49" s="108">
        <v>0</v>
      </c>
      <c r="GY49" s="108">
        <f t="shared" si="22"/>
        <v>5300.4</v>
      </c>
      <c r="GZ49" s="108">
        <f t="shared" si="23"/>
        <v>5300.4</v>
      </c>
      <c r="HR49" s="108">
        <f t="shared" si="24"/>
        <v>0</v>
      </c>
      <c r="HS49" s="108">
        <v>0</v>
      </c>
      <c r="HT49" s="108">
        <v>0</v>
      </c>
      <c r="HU49" s="108">
        <v>0</v>
      </c>
      <c r="HV49" s="108">
        <v>0</v>
      </c>
      <c r="HW49" s="108">
        <v>0</v>
      </c>
      <c r="HX49" s="108">
        <v>1162.77</v>
      </c>
      <c r="HY49" s="108">
        <v>0</v>
      </c>
      <c r="HZ49" s="108">
        <v>0</v>
      </c>
      <c r="IA49" s="108">
        <v>2438.1</v>
      </c>
      <c r="IB49" s="108">
        <v>10.5</v>
      </c>
      <c r="IC49" s="108">
        <v>1417.5</v>
      </c>
      <c r="ID49" s="108">
        <v>271.52999999999997</v>
      </c>
      <c r="IF49" s="108">
        <v>0</v>
      </c>
      <c r="II49" s="108">
        <f t="shared" si="25"/>
        <v>5300.4</v>
      </c>
      <c r="IJ49" s="108">
        <f t="shared" si="26"/>
        <v>5300.4</v>
      </c>
      <c r="IM49" s="108">
        <v>0</v>
      </c>
      <c r="IN49" s="108">
        <v>0</v>
      </c>
      <c r="IO49" s="108">
        <v>0</v>
      </c>
      <c r="IP49" s="108">
        <v>0</v>
      </c>
      <c r="IQ49" s="108">
        <v>0</v>
      </c>
      <c r="IR49" s="108">
        <v>1162.77</v>
      </c>
      <c r="IS49" s="108">
        <v>0</v>
      </c>
      <c r="IT49" s="108">
        <v>0</v>
      </c>
      <c r="IU49" s="108">
        <v>2438.099999999999</v>
      </c>
      <c r="IV49" s="108">
        <v>10.5</v>
      </c>
      <c r="IW49" s="108">
        <v>1417.5</v>
      </c>
      <c r="IX49" s="108">
        <v>271.52999999999997</v>
      </c>
      <c r="IZ49" s="108">
        <v>0</v>
      </c>
      <c r="JC49" s="108">
        <f t="shared" si="28"/>
        <v>5300.3999999999987</v>
      </c>
      <c r="JD49" s="108">
        <f t="shared" si="27"/>
        <v>5300.3999999999987</v>
      </c>
    </row>
    <row r="50" spans="1:264" x14ac:dyDescent="0.25">
      <c r="A50" s="107">
        <v>519910</v>
      </c>
      <c r="B50" s="119"/>
      <c r="N50" s="108">
        <v>0</v>
      </c>
      <c r="O50" s="108">
        <v>0</v>
      </c>
      <c r="P50" s="108">
        <v>0</v>
      </c>
      <c r="Q50" s="108">
        <v>0</v>
      </c>
      <c r="R50" s="108">
        <v>0</v>
      </c>
      <c r="S50" s="108">
        <v>0</v>
      </c>
      <c r="T50" s="108">
        <v>0</v>
      </c>
      <c r="V50" s="108">
        <f t="shared" si="0"/>
        <v>0</v>
      </c>
      <c r="AC50" s="108">
        <v>4071.6</v>
      </c>
      <c r="AD50" s="108">
        <v>1867.32</v>
      </c>
      <c r="AE50" s="108">
        <v>0</v>
      </c>
      <c r="AF50" s="108">
        <v>616.98</v>
      </c>
      <c r="AG50" s="108">
        <v>0</v>
      </c>
      <c r="AH50" s="108">
        <v>0</v>
      </c>
      <c r="AI50" s="108">
        <v>0</v>
      </c>
      <c r="AL50" s="108">
        <f t="shared" si="5"/>
        <v>6555.9</v>
      </c>
      <c r="AM50" s="108">
        <f t="shared" si="1"/>
        <v>6555.9</v>
      </c>
      <c r="BD50" s="108">
        <f t="shared" si="6"/>
        <v>0</v>
      </c>
      <c r="BI50" s="108">
        <v>326.89</v>
      </c>
      <c r="BJ50" s="108">
        <v>0</v>
      </c>
      <c r="BR50" s="108">
        <f t="shared" si="7"/>
        <v>326.89</v>
      </c>
      <c r="BS50" s="108">
        <v>4071.6</v>
      </c>
      <c r="BT50" s="108">
        <v>1867.32</v>
      </c>
      <c r="BU50" s="108">
        <v>0</v>
      </c>
      <c r="BV50" s="108">
        <v>616.98</v>
      </c>
      <c r="BW50" s="108">
        <v>0</v>
      </c>
      <c r="BX50" s="108">
        <v>0</v>
      </c>
      <c r="BY50" s="108">
        <v>0</v>
      </c>
      <c r="BZ50" s="108">
        <v>0</v>
      </c>
      <c r="CB50" s="108">
        <f t="shared" si="8"/>
        <v>6555.9</v>
      </c>
      <c r="CC50" s="108">
        <f t="shared" si="9"/>
        <v>6882.79</v>
      </c>
      <c r="CT50" s="108">
        <f t="shared" si="2"/>
        <v>0</v>
      </c>
      <c r="CU50" s="108">
        <v>4071.6</v>
      </c>
      <c r="CV50" s="108">
        <v>1867.32</v>
      </c>
      <c r="CW50" s="108">
        <v>0</v>
      </c>
      <c r="CX50" s="108">
        <v>616.98</v>
      </c>
      <c r="CY50" s="108">
        <v>0</v>
      </c>
      <c r="CZ50" s="108">
        <v>0</v>
      </c>
      <c r="DA50" s="108">
        <v>0</v>
      </c>
      <c r="DB50" s="108">
        <v>0</v>
      </c>
      <c r="DD50" s="108">
        <v>0</v>
      </c>
      <c r="DE50" s="108">
        <f t="shared" si="10"/>
        <v>6555.9</v>
      </c>
      <c r="DF50" s="108">
        <f t="shared" si="11"/>
        <v>6555.9</v>
      </c>
      <c r="DG50" s="108">
        <v>4071.6</v>
      </c>
      <c r="DH50" s="108">
        <v>1867.32</v>
      </c>
      <c r="DI50" s="108">
        <v>0</v>
      </c>
      <c r="DJ50" s="108">
        <v>616.98</v>
      </c>
      <c r="DK50" s="108">
        <v>0</v>
      </c>
      <c r="DL50" s="108">
        <v>0</v>
      </c>
      <c r="DM50" s="108">
        <v>0</v>
      </c>
      <c r="DN50" s="108">
        <v>0</v>
      </c>
      <c r="DO50" s="108">
        <f t="shared" si="12"/>
        <v>6555.9</v>
      </c>
      <c r="DS50" s="108">
        <f t="shared" si="13"/>
        <v>0</v>
      </c>
      <c r="DT50" s="108">
        <v>4071.599999999999</v>
      </c>
      <c r="DU50" s="108">
        <v>1867.3199999999995</v>
      </c>
      <c r="DV50" s="108">
        <v>0</v>
      </c>
      <c r="DW50" s="108">
        <v>616.98</v>
      </c>
      <c r="DX50" s="108">
        <v>0</v>
      </c>
      <c r="DY50" s="108">
        <v>0</v>
      </c>
      <c r="DZ50" s="108">
        <v>0</v>
      </c>
      <c r="EA50" s="108">
        <v>0</v>
      </c>
      <c r="ED50" s="108">
        <v>0</v>
      </c>
      <c r="EE50" s="108">
        <f t="shared" si="14"/>
        <v>6555.8999999999978</v>
      </c>
      <c r="EF50" s="108">
        <f t="shared" si="15"/>
        <v>6555.8999999999978</v>
      </c>
      <c r="EG50" s="108">
        <v>-113.4</v>
      </c>
      <c r="EH50" s="108">
        <v>0</v>
      </c>
      <c r="EI50" s="108">
        <v>0</v>
      </c>
      <c r="EJ50" s="108">
        <v>0</v>
      </c>
      <c r="EK50" s="108">
        <v>0</v>
      </c>
      <c r="EL50" s="108">
        <v>0</v>
      </c>
      <c r="EM50" s="108">
        <v>0</v>
      </c>
      <c r="EN50" s="108">
        <f t="shared" si="16"/>
        <v>-113.4</v>
      </c>
      <c r="EO50" s="108">
        <v>0</v>
      </c>
      <c r="EP50" s="108">
        <v>0</v>
      </c>
      <c r="EQ50" s="108">
        <v>0</v>
      </c>
      <c r="ER50" s="108">
        <v>0</v>
      </c>
      <c r="ES50" s="108">
        <v>0</v>
      </c>
      <c r="ET50" s="108">
        <v>166.11</v>
      </c>
      <c r="EU50" s="108">
        <v>0</v>
      </c>
      <c r="EV50" s="108">
        <v>0</v>
      </c>
      <c r="EW50" s="108">
        <v>2362.5</v>
      </c>
      <c r="EX50" s="108">
        <v>0</v>
      </c>
      <c r="EY50" s="108">
        <v>1493.1</v>
      </c>
      <c r="EZ50" s="108">
        <v>0</v>
      </c>
      <c r="FC50" s="108">
        <v>432.08</v>
      </c>
      <c r="FD50" s="108">
        <f t="shared" si="17"/>
        <v>4453.79</v>
      </c>
      <c r="FE50" s="108">
        <f t="shared" si="18"/>
        <v>4340.3900000000003</v>
      </c>
      <c r="FM50" s="108">
        <f t="shared" si="19"/>
        <v>0</v>
      </c>
      <c r="FU50" s="108">
        <f t="shared" si="3"/>
        <v>0</v>
      </c>
      <c r="FV50" s="108">
        <v>0</v>
      </c>
      <c r="GB50" s="108">
        <f t="shared" si="20"/>
        <v>0</v>
      </c>
      <c r="GJ50" s="108">
        <f t="shared" si="21"/>
        <v>0</v>
      </c>
      <c r="GK50" s="108">
        <v>0</v>
      </c>
      <c r="GL50" s="108">
        <v>0</v>
      </c>
      <c r="GM50" s="108">
        <v>0</v>
      </c>
      <c r="GN50" s="108">
        <v>0</v>
      </c>
      <c r="GO50" s="108">
        <v>0</v>
      </c>
      <c r="GP50" s="108">
        <v>166.11</v>
      </c>
      <c r="GQ50" s="108">
        <v>0</v>
      </c>
      <c r="GR50" s="108">
        <v>0</v>
      </c>
      <c r="GS50" s="108">
        <v>2362.5</v>
      </c>
      <c r="GT50" s="108">
        <v>0</v>
      </c>
      <c r="GU50" s="108">
        <v>1493.1</v>
      </c>
      <c r="GV50" s="108">
        <v>0</v>
      </c>
      <c r="GX50" s="108">
        <v>0</v>
      </c>
      <c r="GY50" s="108">
        <f t="shared" si="22"/>
        <v>4021.71</v>
      </c>
      <c r="GZ50" s="108">
        <f t="shared" si="23"/>
        <v>4021.71</v>
      </c>
      <c r="HR50" s="108">
        <f t="shared" si="24"/>
        <v>0</v>
      </c>
      <c r="HS50" s="108">
        <v>0</v>
      </c>
      <c r="HT50" s="108">
        <v>0</v>
      </c>
      <c r="HU50" s="108">
        <v>0</v>
      </c>
      <c r="HV50" s="108">
        <v>0</v>
      </c>
      <c r="HW50" s="108">
        <v>0</v>
      </c>
      <c r="HX50" s="108">
        <v>166.11</v>
      </c>
      <c r="HY50" s="108">
        <v>0</v>
      </c>
      <c r="HZ50" s="108">
        <v>0</v>
      </c>
      <c r="IA50" s="108">
        <v>2362.5</v>
      </c>
      <c r="IB50" s="108">
        <v>0</v>
      </c>
      <c r="IC50" s="108">
        <v>1493.1</v>
      </c>
      <c r="ID50" s="108">
        <v>0</v>
      </c>
      <c r="IF50" s="108">
        <v>0</v>
      </c>
      <c r="II50" s="108">
        <f t="shared" si="25"/>
        <v>4021.71</v>
      </c>
      <c r="IJ50" s="108">
        <f t="shared" si="26"/>
        <v>4021.71</v>
      </c>
      <c r="IM50" s="108">
        <v>0</v>
      </c>
      <c r="IN50" s="108">
        <v>0</v>
      </c>
      <c r="IO50" s="108">
        <v>0</v>
      </c>
      <c r="IP50" s="108">
        <v>0</v>
      </c>
      <c r="IQ50" s="108">
        <v>0</v>
      </c>
      <c r="IR50" s="108">
        <v>166.11</v>
      </c>
      <c r="IS50" s="108">
        <v>0</v>
      </c>
      <c r="IT50" s="108">
        <v>0</v>
      </c>
      <c r="IU50" s="108">
        <v>2362.5</v>
      </c>
      <c r="IV50" s="108">
        <v>0</v>
      </c>
      <c r="IW50" s="108">
        <v>1493.0999999999995</v>
      </c>
      <c r="IX50" s="108">
        <v>0</v>
      </c>
      <c r="IZ50" s="108">
        <v>0</v>
      </c>
      <c r="JC50" s="108">
        <f t="shared" si="28"/>
        <v>4021.7099999999996</v>
      </c>
      <c r="JD50" s="108">
        <f t="shared" si="27"/>
        <v>4021.7099999999996</v>
      </c>
    </row>
    <row r="51" spans="1:264" x14ac:dyDescent="0.25">
      <c r="A51" s="107">
        <v>630133</v>
      </c>
      <c r="N51" s="108">
        <v>0</v>
      </c>
      <c r="O51" s="108">
        <v>0</v>
      </c>
      <c r="P51" s="108">
        <v>0</v>
      </c>
      <c r="Q51" s="108">
        <v>0</v>
      </c>
      <c r="R51" s="108">
        <v>0</v>
      </c>
      <c r="S51" s="108">
        <v>0</v>
      </c>
      <c r="T51" s="108">
        <v>0</v>
      </c>
      <c r="V51" s="108">
        <f t="shared" si="0"/>
        <v>0</v>
      </c>
      <c r="AC51" s="108">
        <v>531.36</v>
      </c>
      <c r="AD51" s="108">
        <v>531.36</v>
      </c>
      <c r="AE51" s="108">
        <v>0</v>
      </c>
      <c r="AF51" s="108">
        <v>308.49</v>
      </c>
      <c r="AG51" s="108">
        <v>0</v>
      </c>
      <c r="AH51" s="108">
        <v>0</v>
      </c>
      <c r="AI51" s="108">
        <v>0</v>
      </c>
      <c r="AL51" s="108">
        <f t="shared" si="5"/>
        <v>1371.21</v>
      </c>
      <c r="AM51" s="108">
        <f t="shared" si="1"/>
        <v>1371.21</v>
      </c>
      <c r="BD51" s="108">
        <f t="shared" si="6"/>
        <v>0</v>
      </c>
      <c r="BI51" s="108">
        <v>37.33</v>
      </c>
      <c r="BJ51" s="108">
        <v>0</v>
      </c>
      <c r="BR51" s="108">
        <f t="shared" si="7"/>
        <v>37.33</v>
      </c>
      <c r="BS51" s="108">
        <v>531.36</v>
      </c>
      <c r="BT51" s="108">
        <v>531.36</v>
      </c>
      <c r="BU51" s="108">
        <v>0</v>
      </c>
      <c r="BV51" s="108">
        <v>308.49</v>
      </c>
      <c r="BW51" s="108">
        <v>0</v>
      </c>
      <c r="BX51" s="108">
        <v>0</v>
      </c>
      <c r="BY51" s="108">
        <v>0</v>
      </c>
      <c r="BZ51" s="108">
        <v>0</v>
      </c>
      <c r="CB51" s="108">
        <f t="shared" si="8"/>
        <v>1371.21</v>
      </c>
      <c r="CC51" s="108">
        <f t="shared" si="9"/>
        <v>1408.54</v>
      </c>
      <c r="CT51" s="108">
        <f t="shared" si="2"/>
        <v>0</v>
      </c>
      <c r="CU51" s="108">
        <v>531.36</v>
      </c>
      <c r="CV51" s="108">
        <v>531.36</v>
      </c>
      <c r="CW51" s="108">
        <v>0</v>
      </c>
      <c r="CX51" s="108">
        <v>308.49</v>
      </c>
      <c r="CY51" s="108">
        <v>0</v>
      </c>
      <c r="CZ51" s="108">
        <v>0</v>
      </c>
      <c r="DA51" s="108">
        <v>0</v>
      </c>
      <c r="DB51" s="108">
        <v>0</v>
      </c>
      <c r="DD51" s="108">
        <v>0</v>
      </c>
      <c r="DE51" s="108">
        <f t="shared" si="10"/>
        <v>1371.21</v>
      </c>
      <c r="DF51" s="108">
        <f t="shared" si="11"/>
        <v>1371.21</v>
      </c>
      <c r="DG51" s="108">
        <v>531.36</v>
      </c>
      <c r="DH51" s="108">
        <v>531.36</v>
      </c>
      <c r="DI51" s="108">
        <v>0</v>
      </c>
      <c r="DJ51" s="108">
        <v>308.49</v>
      </c>
      <c r="DK51" s="108">
        <v>0</v>
      </c>
      <c r="DL51" s="108">
        <v>0</v>
      </c>
      <c r="DM51" s="108">
        <v>0</v>
      </c>
      <c r="DN51" s="108">
        <v>0</v>
      </c>
      <c r="DO51" s="108">
        <f t="shared" si="12"/>
        <v>1371.21</v>
      </c>
      <c r="DS51" s="108">
        <f t="shared" si="13"/>
        <v>0</v>
      </c>
      <c r="DT51" s="108">
        <v>531.35999999999979</v>
      </c>
      <c r="DU51" s="108">
        <v>531.35999999999979</v>
      </c>
      <c r="DV51" s="108">
        <v>0</v>
      </c>
      <c r="DW51" s="108">
        <v>308.49</v>
      </c>
      <c r="DX51" s="108">
        <v>0</v>
      </c>
      <c r="DY51" s="108">
        <v>0</v>
      </c>
      <c r="DZ51" s="108">
        <v>0</v>
      </c>
      <c r="EA51" s="108">
        <v>0</v>
      </c>
      <c r="ED51" s="108">
        <v>0</v>
      </c>
      <c r="EE51" s="108">
        <f t="shared" si="14"/>
        <v>1371.2099999999996</v>
      </c>
      <c r="EF51" s="108">
        <f t="shared" si="15"/>
        <v>1371.2099999999996</v>
      </c>
      <c r="EG51" s="108">
        <v>0</v>
      </c>
      <c r="EH51" s="108">
        <v>0</v>
      </c>
      <c r="EI51" s="108">
        <v>0</v>
      </c>
      <c r="EJ51" s="108">
        <v>0</v>
      </c>
      <c r="EK51" s="108">
        <v>0</v>
      </c>
      <c r="EL51" s="108">
        <v>0</v>
      </c>
      <c r="EM51" s="108">
        <v>0</v>
      </c>
      <c r="EN51" s="108">
        <f t="shared" si="16"/>
        <v>0</v>
      </c>
      <c r="EO51" s="108">
        <v>1337.74</v>
      </c>
      <c r="EP51" s="108">
        <v>0</v>
      </c>
      <c r="EQ51" s="108">
        <v>0</v>
      </c>
      <c r="ER51" s="108">
        <v>0</v>
      </c>
      <c r="ES51" s="108">
        <v>0</v>
      </c>
      <c r="ET51" s="108">
        <v>664.44</v>
      </c>
      <c r="EU51" s="108">
        <v>0</v>
      </c>
      <c r="EV51" s="108">
        <v>0</v>
      </c>
      <c r="EW51" s="108">
        <v>0</v>
      </c>
      <c r="EX51" s="108">
        <v>0</v>
      </c>
      <c r="EY51" s="108">
        <v>212.63</v>
      </c>
      <c r="EZ51" s="108">
        <v>0</v>
      </c>
      <c r="FC51" s="108">
        <v>144.03</v>
      </c>
      <c r="FD51" s="108">
        <f t="shared" si="17"/>
        <v>2358.84</v>
      </c>
      <c r="FE51" s="108">
        <f t="shared" si="18"/>
        <v>2358.84</v>
      </c>
      <c r="FM51" s="108">
        <f t="shared" si="19"/>
        <v>0</v>
      </c>
      <c r="FU51" s="108">
        <f t="shared" si="3"/>
        <v>0</v>
      </c>
      <c r="FV51" s="108">
        <v>0</v>
      </c>
      <c r="GB51" s="108">
        <f t="shared" si="20"/>
        <v>0</v>
      </c>
      <c r="GJ51" s="108">
        <f t="shared" si="21"/>
        <v>0</v>
      </c>
      <c r="GK51" s="108">
        <v>1337.74</v>
      </c>
      <c r="GL51" s="108">
        <v>0</v>
      </c>
      <c r="GM51" s="108">
        <v>0</v>
      </c>
      <c r="GN51" s="108">
        <v>0</v>
      </c>
      <c r="GO51" s="108">
        <v>0</v>
      </c>
      <c r="GP51" s="108">
        <v>664.44</v>
      </c>
      <c r="GQ51" s="108">
        <v>0</v>
      </c>
      <c r="GR51" s="108">
        <v>0</v>
      </c>
      <c r="GS51" s="108">
        <v>0</v>
      </c>
      <c r="GT51" s="108">
        <v>0</v>
      </c>
      <c r="GU51" s="108">
        <v>212.63</v>
      </c>
      <c r="GV51" s="108">
        <v>0</v>
      </c>
      <c r="GX51" s="108">
        <v>0</v>
      </c>
      <c r="GY51" s="108">
        <f t="shared" si="22"/>
        <v>2214.81</v>
      </c>
      <c r="GZ51" s="108">
        <f t="shared" si="23"/>
        <v>2214.81</v>
      </c>
      <c r="HR51" s="108">
        <f t="shared" si="24"/>
        <v>0</v>
      </c>
      <c r="HS51" s="108">
        <v>1337.74</v>
      </c>
      <c r="HT51" s="108">
        <v>0</v>
      </c>
      <c r="HU51" s="108">
        <v>0</v>
      </c>
      <c r="HV51" s="108">
        <v>0</v>
      </c>
      <c r="HW51" s="108">
        <v>0</v>
      </c>
      <c r="HX51" s="108">
        <v>664.44</v>
      </c>
      <c r="HY51" s="108">
        <v>0</v>
      </c>
      <c r="HZ51" s="108">
        <v>0</v>
      </c>
      <c r="IA51" s="108">
        <v>0</v>
      </c>
      <c r="IB51" s="108">
        <v>0</v>
      </c>
      <c r="IC51" s="108">
        <v>212.63</v>
      </c>
      <c r="ID51" s="108">
        <v>0</v>
      </c>
      <c r="IF51" s="108">
        <v>0</v>
      </c>
      <c r="II51" s="108">
        <f t="shared" si="25"/>
        <v>2214.81</v>
      </c>
      <c r="IJ51" s="108">
        <f t="shared" si="26"/>
        <v>2214.81</v>
      </c>
      <c r="IM51" s="108">
        <v>1337.7300000000002</v>
      </c>
      <c r="IN51" s="108">
        <v>0</v>
      </c>
      <c r="IO51" s="108">
        <v>0</v>
      </c>
      <c r="IP51" s="108">
        <v>0</v>
      </c>
      <c r="IQ51" s="108">
        <v>0</v>
      </c>
      <c r="IR51" s="108">
        <v>664.44</v>
      </c>
      <c r="IS51" s="108">
        <v>0</v>
      </c>
      <c r="IT51" s="108">
        <v>0</v>
      </c>
      <c r="IU51" s="108">
        <v>0</v>
      </c>
      <c r="IV51" s="108">
        <v>0</v>
      </c>
      <c r="IW51" s="108">
        <v>212.61</v>
      </c>
      <c r="IX51" s="108">
        <v>0</v>
      </c>
      <c r="IZ51" s="108">
        <v>0</v>
      </c>
      <c r="JC51" s="108">
        <f t="shared" si="28"/>
        <v>2214.7800000000002</v>
      </c>
      <c r="JD51" s="108">
        <f t="shared" si="27"/>
        <v>2214.7800000000002</v>
      </c>
    </row>
    <row r="52" spans="1:264" x14ac:dyDescent="0.25">
      <c r="A52" s="107">
        <v>730151</v>
      </c>
      <c r="N52" s="108">
        <v>0</v>
      </c>
      <c r="O52" s="108">
        <v>0</v>
      </c>
      <c r="P52" s="108">
        <v>0</v>
      </c>
      <c r="Q52" s="108">
        <v>0</v>
      </c>
      <c r="R52" s="108">
        <v>0</v>
      </c>
      <c r="S52" s="108">
        <v>0</v>
      </c>
      <c r="T52" s="108">
        <v>0</v>
      </c>
      <c r="V52" s="108">
        <f t="shared" si="0"/>
        <v>0</v>
      </c>
      <c r="AC52" s="108">
        <v>301.86</v>
      </c>
      <c r="AD52" s="108">
        <v>210.6</v>
      </c>
      <c r="AE52" s="108">
        <v>0</v>
      </c>
      <c r="AF52" s="108">
        <v>462.74</v>
      </c>
      <c r="AG52" s="108">
        <v>1264.77</v>
      </c>
      <c r="AH52" s="108">
        <v>0</v>
      </c>
      <c r="AI52" s="108">
        <v>0</v>
      </c>
      <c r="AL52" s="108">
        <f t="shared" si="5"/>
        <v>2239.9700000000003</v>
      </c>
      <c r="AM52" s="108">
        <f t="shared" si="1"/>
        <v>2239.9700000000003</v>
      </c>
      <c r="BD52" s="108">
        <f t="shared" si="6"/>
        <v>0</v>
      </c>
      <c r="BI52" s="108">
        <v>0</v>
      </c>
      <c r="BJ52" s="108">
        <v>0</v>
      </c>
      <c r="BR52" s="108">
        <f t="shared" si="7"/>
        <v>0</v>
      </c>
      <c r="BS52" s="108">
        <v>301.86</v>
      </c>
      <c r="BT52" s="108">
        <v>210.6</v>
      </c>
      <c r="BU52" s="108">
        <v>0</v>
      </c>
      <c r="BV52" s="108">
        <v>462.74</v>
      </c>
      <c r="BW52" s="108">
        <v>1264.77</v>
      </c>
      <c r="BX52" s="108">
        <v>0</v>
      </c>
      <c r="BY52" s="108">
        <v>0</v>
      </c>
      <c r="BZ52" s="108">
        <v>0</v>
      </c>
      <c r="CB52" s="108">
        <f t="shared" si="8"/>
        <v>2239.9700000000003</v>
      </c>
      <c r="CC52" s="108">
        <f t="shared" si="9"/>
        <v>2239.9700000000003</v>
      </c>
      <c r="CT52" s="108">
        <f t="shared" si="2"/>
        <v>0</v>
      </c>
      <c r="CU52" s="108">
        <v>301.86</v>
      </c>
      <c r="CV52" s="108">
        <v>210.6</v>
      </c>
      <c r="CW52" s="108">
        <v>0</v>
      </c>
      <c r="CX52" s="108">
        <v>462.74</v>
      </c>
      <c r="CY52" s="108">
        <v>1264.77</v>
      </c>
      <c r="CZ52" s="108">
        <v>0</v>
      </c>
      <c r="DA52" s="108">
        <v>0</v>
      </c>
      <c r="DB52" s="108">
        <v>0</v>
      </c>
      <c r="DD52" s="108">
        <v>0</v>
      </c>
      <c r="DE52" s="108">
        <f t="shared" si="10"/>
        <v>2239.9700000000003</v>
      </c>
      <c r="DF52" s="108">
        <f t="shared" si="11"/>
        <v>2239.9700000000003</v>
      </c>
      <c r="DG52" s="108">
        <v>301.86</v>
      </c>
      <c r="DH52" s="108">
        <v>210.6</v>
      </c>
      <c r="DI52" s="108">
        <v>0</v>
      </c>
      <c r="DJ52" s="108">
        <v>462.74</v>
      </c>
      <c r="DK52" s="108">
        <v>1264.77</v>
      </c>
      <c r="DL52" s="108">
        <v>0</v>
      </c>
      <c r="DM52" s="108">
        <v>0</v>
      </c>
      <c r="DN52" s="108">
        <v>0</v>
      </c>
      <c r="DO52" s="108">
        <f t="shared" si="12"/>
        <v>2239.9700000000003</v>
      </c>
      <c r="DS52" s="108">
        <f t="shared" si="13"/>
        <v>0</v>
      </c>
      <c r="DT52" s="108">
        <v>301.86</v>
      </c>
      <c r="DU52" s="108">
        <v>210.59999999999994</v>
      </c>
      <c r="DV52" s="108">
        <v>0</v>
      </c>
      <c r="DW52" s="108">
        <v>462.72000000000025</v>
      </c>
      <c r="DX52" s="108">
        <v>1264.77</v>
      </c>
      <c r="DY52" s="108">
        <v>0</v>
      </c>
      <c r="DZ52" s="108">
        <v>0</v>
      </c>
      <c r="EA52" s="108">
        <v>0</v>
      </c>
      <c r="ED52" s="108">
        <v>0</v>
      </c>
      <c r="EE52" s="108">
        <f t="shared" si="14"/>
        <v>2239.9500000000003</v>
      </c>
      <c r="EF52" s="108">
        <f t="shared" si="15"/>
        <v>2239.9500000000003</v>
      </c>
      <c r="EG52" s="108">
        <v>0</v>
      </c>
      <c r="EH52" s="108">
        <v>0</v>
      </c>
      <c r="EI52" s="108">
        <v>0</v>
      </c>
      <c r="EJ52" s="108">
        <v>0</v>
      </c>
      <c r="EK52" s="108">
        <v>0</v>
      </c>
      <c r="EL52" s="108">
        <v>0</v>
      </c>
      <c r="EM52" s="108">
        <v>0</v>
      </c>
      <c r="EN52" s="108">
        <f t="shared" si="16"/>
        <v>0</v>
      </c>
      <c r="EO52" s="108">
        <v>454.02</v>
      </c>
      <c r="EP52" s="108">
        <v>0</v>
      </c>
      <c r="EQ52" s="108">
        <v>0</v>
      </c>
      <c r="ER52" s="108">
        <v>0</v>
      </c>
      <c r="ES52" s="108">
        <v>0</v>
      </c>
      <c r="ET52" s="108">
        <v>1968.6</v>
      </c>
      <c r="EU52" s="108">
        <v>0</v>
      </c>
      <c r="EV52" s="108">
        <v>0</v>
      </c>
      <c r="EW52" s="108">
        <v>151.19999999999999</v>
      </c>
      <c r="EX52" s="108">
        <v>0</v>
      </c>
      <c r="EY52" s="108">
        <v>274.05</v>
      </c>
      <c r="EZ52" s="108">
        <v>0</v>
      </c>
      <c r="FC52" s="108">
        <v>648.11</v>
      </c>
      <c r="FD52" s="108">
        <f t="shared" si="17"/>
        <v>3495.98</v>
      </c>
      <c r="FE52" s="108">
        <f t="shared" si="18"/>
        <v>3495.98</v>
      </c>
      <c r="FM52" s="108">
        <f t="shared" si="19"/>
        <v>0</v>
      </c>
      <c r="FU52" s="108">
        <f t="shared" si="3"/>
        <v>0</v>
      </c>
      <c r="FV52" s="108">
        <v>0</v>
      </c>
      <c r="FX52" s="108">
        <v>-118.65</v>
      </c>
      <c r="GB52" s="108">
        <f t="shared" si="20"/>
        <v>-118.65</v>
      </c>
      <c r="GJ52" s="108">
        <f t="shared" si="21"/>
        <v>0</v>
      </c>
      <c r="GK52" s="108">
        <v>454.02</v>
      </c>
      <c r="GL52" s="108">
        <v>0</v>
      </c>
      <c r="GM52" s="108">
        <v>0</v>
      </c>
      <c r="GN52" s="108">
        <v>0</v>
      </c>
      <c r="GO52" s="108">
        <v>0</v>
      </c>
      <c r="GP52" s="108">
        <v>1968.6</v>
      </c>
      <c r="GQ52" s="108">
        <v>0</v>
      </c>
      <c r="GR52" s="108">
        <v>0</v>
      </c>
      <c r="GS52" s="108">
        <v>151.19999999999999</v>
      </c>
      <c r="GT52" s="108">
        <v>0</v>
      </c>
      <c r="GU52" s="108">
        <v>274.05</v>
      </c>
      <c r="GV52" s="108">
        <v>0</v>
      </c>
      <c r="GX52" s="108">
        <v>0</v>
      </c>
      <c r="GY52" s="108">
        <f t="shared" si="22"/>
        <v>2847.87</v>
      </c>
      <c r="GZ52" s="108">
        <f t="shared" si="23"/>
        <v>2729.22</v>
      </c>
      <c r="HR52" s="108">
        <f t="shared" si="24"/>
        <v>0</v>
      </c>
      <c r="HS52" s="108">
        <v>454.02</v>
      </c>
      <c r="HT52" s="108">
        <v>0</v>
      </c>
      <c r="HU52" s="108">
        <v>0</v>
      </c>
      <c r="HV52" s="108">
        <v>0</v>
      </c>
      <c r="HW52" s="108">
        <v>0</v>
      </c>
      <c r="HX52" s="108">
        <v>1968.61</v>
      </c>
      <c r="HY52" s="108">
        <v>0</v>
      </c>
      <c r="HZ52" s="108">
        <v>0</v>
      </c>
      <c r="IA52" s="108">
        <v>151.19999999999999</v>
      </c>
      <c r="IB52" s="108">
        <v>0</v>
      </c>
      <c r="IC52" s="108">
        <v>274.05</v>
      </c>
      <c r="ID52" s="108">
        <v>0</v>
      </c>
      <c r="IF52" s="108">
        <v>0</v>
      </c>
      <c r="II52" s="108">
        <f t="shared" si="25"/>
        <v>2847.88</v>
      </c>
      <c r="IJ52" s="108">
        <f t="shared" si="26"/>
        <v>2847.88</v>
      </c>
      <c r="IM52" s="108">
        <v>454.02</v>
      </c>
      <c r="IN52" s="108">
        <v>0</v>
      </c>
      <c r="IO52" s="108">
        <v>0</v>
      </c>
      <c r="IP52" s="108">
        <v>0</v>
      </c>
      <c r="IQ52" s="108">
        <v>0</v>
      </c>
      <c r="IR52" s="108">
        <v>1968.6099999999997</v>
      </c>
      <c r="IS52" s="108">
        <v>0</v>
      </c>
      <c r="IT52" s="108">
        <v>0</v>
      </c>
      <c r="IU52" s="108">
        <v>151.19999999999999</v>
      </c>
      <c r="IV52" s="108">
        <v>0</v>
      </c>
      <c r="IW52" s="108">
        <v>274.05000000000013</v>
      </c>
      <c r="IX52" s="108">
        <v>0</v>
      </c>
      <c r="IZ52" s="108">
        <v>0</v>
      </c>
      <c r="JC52" s="108">
        <f t="shared" si="28"/>
        <v>2847.8799999999997</v>
      </c>
      <c r="JD52" s="108">
        <f t="shared" si="27"/>
        <v>2847.8799999999997</v>
      </c>
    </row>
    <row r="53" spans="1:264" x14ac:dyDescent="0.25">
      <c r="A53" s="107">
        <v>630134</v>
      </c>
      <c r="N53" s="108">
        <v>0</v>
      </c>
      <c r="O53" s="108">
        <v>0</v>
      </c>
      <c r="P53" s="108">
        <v>0</v>
      </c>
      <c r="Q53" s="108">
        <v>0</v>
      </c>
      <c r="R53" s="108">
        <v>0</v>
      </c>
      <c r="S53" s="108">
        <v>0</v>
      </c>
      <c r="T53" s="108">
        <v>0</v>
      </c>
      <c r="V53" s="108">
        <f t="shared" si="0"/>
        <v>0</v>
      </c>
      <c r="AC53" s="108">
        <v>631.79999999999995</v>
      </c>
      <c r="AD53" s="108">
        <v>631.79999999999995</v>
      </c>
      <c r="AE53" s="108">
        <v>0</v>
      </c>
      <c r="AF53" s="108">
        <v>616.98</v>
      </c>
      <c r="AG53" s="108">
        <v>1264.77</v>
      </c>
      <c r="AH53" s="108">
        <v>0</v>
      </c>
      <c r="AI53" s="108">
        <v>0</v>
      </c>
      <c r="AL53" s="108">
        <f t="shared" si="5"/>
        <v>3145.35</v>
      </c>
      <c r="AM53" s="108">
        <f t="shared" si="1"/>
        <v>3145.35</v>
      </c>
      <c r="BD53" s="108">
        <f t="shared" si="6"/>
        <v>0</v>
      </c>
      <c r="BI53" s="108">
        <v>76.930000000000007</v>
      </c>
      <c r="BJ53" s="108">
        <v>94.58</v>
      </c>
      <c r="BR53" s="108">
        <f t="shared" si="7"/>
        <v>171.51</v>
      </c>
      <c r="BS53" s="108">
        <v>631.79999999999995</v>
      </c>
      <c r="BT53" s="108">
        <v>631.79999999999995</v>
      </c>
      <c r="BU53" s="108">
        <v>0</v>
      </c>
      <c r="BV53" s="108">
        <v>616.98</v>
      </c>
      <c r="BW53" s="108">
        <v>1264.77</v>
      </c>
      <c r="BX53" s="108">
        <v>0</v>
      </c>
      <c r="BY53" s="108">
        <v>0</v>
      </c>
      <c r="BZ53" s="108">
        <v>94.58</v>
      </c>
      <c r="CB53" s="108">
        <f t="shared" si="8"/>
        <v>3239.93</v>
      </c>
      <c r="CC53" s="108">
        <f t="shared" si="9"/>
        <v>3411.4399999999996</v>
      </c>
      <c r="CT53" s="108">
        <f t="shared" si="2"/>
        <v>0</v>
      </c>
      <c r="CU53" s="108">
        <v>631.79999999999995</v>
      </c>
      <c r="CV53" s="108">
        <v>631.79999999999995</v>
      </c>
      <c r="CW53" s="108">
        <v>0</v>
      </c>
      <c r="CX53" s="108">
        <v>616.98</v>
      </c>
      <c r="CY53" s="108">
        <v>1264.77</v>
      </c>
      <c r="CZ53" s="108">
        <v>0</v>
      </c>
      <c r="DA53" s="108">
        <v>0</v>
      </c>
      <c r="DB53" s="108">
        <v>94.58</v>
      </c>
      <c r="DD53" s="108">
        <v>0</v>
      </c>
      <c r="DE53" s="108">
        <f t="shared" si="10"/>
        <v>3239.93</v>
      </c>
      <c r="DF53" s="108">
        <f t="shared" si="11"/>
        <v>3239.93</v>
      </c>
      <c r="DG53" s="108">
        <v>631.79999999999995</v>
      </c>
      <c r="DH53" s="108">
        <v>631.79999999999995</v>
      </c>
      <c r="DI53" s="108">
        <v>0</v>
      </c>
      <c r="DJ53" s="108">
        <v>616.98</v>
      </c>
      <c r="DK53" s="108">
        <v>1264.77</v>
      </c>
      <c r="DL53" s="108">
        <v>0</v>
      </c>
      <c r="DM53" s="108">
        <v>0</v>
      </c>
      <c r="DN53" s="108">
        <v>94.58</v>
      </c>
      <c r="DO53" s="108">
        <f t="shared" si="12"/>
        <v>3239.93</v>
      </c>
      <c r="DS53" s="108">
        <f t="shared" si="13"/>
        <v>0</v>
      </c>
      <c r="DT53" s="108">
        <v>631.79999999999995</v>
      </c>
      <c r="DU53" s="108">
        <v>631.79999999999995</v>
      </c>
      <c r="DV53" s="108">
        <v>0</v>
      </c>
      <c r="DW53" s="108">
        <v>616.98</v>
      </c>
      <c r="DX53" s="108">
        <v>1264.77</v>
      </c>
      <c r="DY53" s="108">
        <v>0</v>
      </c>
      <c r="DZ53" s="108">
        <v>0</v>
      </c>
      <c r="EA53" s="108">
        <v>94.58</v>
      </c>
      <c r="ED53" s="108">
        <v>0</v>
      </c>
      <c r="EE53" s="108">
        <f t="shared" si="14"/>
        <v>3239.93</v>
      </c>
      <c r="EF53" s="108">
        <f t="shared" si="15"/>
        <v>3239.93</v>
      </c>
      <c r="EG53" s="108">
        <v>0</v>
      </c>
      <c r="EH53" s="108">
        <v>0</v>
      </c>
      <c r="EI53" s="108">
        <v>0</v>
      </c>
      <c r="EJ53" s="108">
        <v>0</v>
      </c>
      <c r="EK53" s="108">
        <v>0</v>
      </c>
      <c r="EL53" s="108">
        <v>0</v>
      </c>
      <c r="EM53" s="108">
        <v>0</v>
      </c>
      <c r="EN53" s="108">
        <f t="shared" si="16"/>
        <v>0</v>
      </c>
      <c r="EO53" s="108">
        <v>1135.05</v>
      </c>
      <c r="EP53" s="108">
        <v>0</v>
      </c>
      <c r="EQ53" s="108">
        <v>0</v>
      </c>
      <c r="ER53" s="108">
        <v>0</v>
      </c>
      <c r="ES53" s="108">
        <v>0</v>
      </c>
      <c r="ET53" s="108">
        <v>1328.88</v>
      </c>
      <c r="EU53" s="108">
        <v>0</v>
      </c>
      <c r="EV53" s="108">
        <v>0</v>
      </c>
      <c r="EW53" s="108">
        <v>510.3</v>
      </c>
      <c r="EX53" s="108">
        <v>0</v>
      </c>
      <c r="EY53" s="108">
        <v>510.3</v>
      </c>
      <c r="EZ53" s="108">
        <v>0</v>
      </c>
      <c r="FC53" s="108">
        <v>720.13</v>
      </c>
      <c r="FD53" s="108">
        <f t="shared" si="17"/>
        <v>4204.6600000000008</v>
      </c>
      <c r="FE53" s="108">
        <f t="shared" si="18"/>
        <v>4204.6600000000008</v>
      </c>
      <c r="FM53" s="108">
        <f t="shared" si="19"/>
        <v>0</v>
      </c>
      <c r="FU53" s="108">
        <f t="shared" si="3"/>
        <v>0</v>
      </c>
      <c r="FV53" s="108">
        <v>56.54</v>
      </c>
      <c r="GB53" s="108">
        <f t="shared" si="20"/>
        <v>56.54</v>
      </c>
      <c r="GJ53" s="108">
        <f t="shared" si="21"/>
        <v>0</v>
      </c>
      <c r="GK53" s="108">
        <v>1135.05</v>
      </c>
      <c r="GL53" s="108">
        <v>0</v>
      </c>
      <c r="GM53" s="108">
        <v>0</v>
      </c>
      <c r="GN53" s="108">
        <v>0</v>
      </c>
      <c r="GO53" s="108">
        <v>0</v>
      </c>
      <c r="GP53" s="108">
        <v>1328.88</v>
      </c>
      <c r="GQ53" s="108">
        <v>0</v>
      </c>
      <c r="GR53" s="108">
        <v>0</v>
      </c>
      <c r="GS53" s="108">
        <v>510.3</v>
      </c>
      <c r="GT53" s="108">
        <v>0</v>
      </c>
      <c r="GU53" s="108">
        <v>510.3</v>
      </c>
      <c r="GV53" s="108">
        <v>0</v>
      </c>
      <c r="GX53" s="108">
        <v>56.54</v>
      </c>
      <c r="GY53" s="108">
        <f t="shared" si="22"/>
        <v>3541.0700000000006</v>
      </c>
      <c r="GZ53" s="108">
        <f t="shared" si="23"/>
        <v>3597.6100000000006</v>
      </c>
      <c r="HR53" s="108">
        <f t="shared" si="24"/>
        <v>0</v>
      </c>
      <c r="HS53" s="108">
        <v>1135.05</v>
      </c>
      <c r="HT53" s="108">
        <v>0</v>
      </c>
      <c r="HU53" s="108">
        <v>0</v>
      </c>
      <c r="HV53" s="108">
        <v>0</v>
      </c>
      <c r="HW53" s="108">
        <v>0</v>
      </c>
      <c r="HX53" s="108">
        <v>1328.88</v>
      </c>
      <c r="HY53" s="108">
        <v>0</v>
      </c>
      <c r="HZ53" s="108">
        <v>0</v>
      </c>
      <c r="IA53" s="108">
        <v>510.3</v>
      </c>
      <c r="IB53" s="108">
        <v>0</v>
      </c>
      <c r="IC53" s="108">
        <v>510.3</v>
      </c>
      <c r="ID53" s="108">
        <v>0</v>
      </c>
      <c r="IF53" s="108">
        <v>56.54</v>
      </c>
      <c r="II53" s="108">
        <f t="shared" si="25"/>
        <v>3541.0700000000006</v>
      </c>
      <c r="IJ53" s="108">
        <f t="shared" si="26"/>
        <v>3541.0700000000006</v>
      </c>
      <c r="IM53" s="108">
        <v>1135.0499999999995</v>
      </c>
      <c r="IN53" s="108">
        <v>0</v>
      </c>
      <c r="IO53" s="108">
        <v>0</v>
      </c>
      <c r="IP53" s="108">
        <v>0</v>
      </c>
      <c r="IQ53" s="108">
        <v>0</v>
      </c>
      <c r="IR53" s="108">
        <v>1328.88</v>
      </c>
      <c r="IS53" s="108">
        <v>0</v>
      </c>
      <c r="IT53" s="108">
        <v>0</v>
      </c>
      <c r="IU53" s="108">
        <v>510.30000000000013</v>
      </c>
      <c r="IV53" s="108">
        <v>0</v>
      </c>
      <c r="IW53" s="108">
        <v>510.30000000000013</v>
      </c>
      <c r="IX53" s="108">
        <v>0</v>
      </c>
      <c r="IZ53" s="108">
        <v>56.54</v>
      </c>
      <c r="JC53" s="108">
        <f t="shared" si="28"/>
        <v>3541.0699999999997</v>
      </c>
      <c r="JD53" s="108">
        <f t="shared" si="27"/>
        <v>3541.0699999999997</v>
      </c>
    </row>
    <row r="54" spans="1:264" x14ac:dyDescent="0.25">
      <c r="A54" s="107">
        <v>516921</v>
      </c>
      <c r="B54" s="119"/>
      <c r="N54" s="108">
        <v>-540.16</v>
      </c>
      <c r="O54" s="108">
        <v>422.4</v>
      </c>
      <c r="P54" s="108">
        <v>0</v>
      </c>
      <c r="Q54" s="108">
        <v>0</v>
      </c>
      <c r="R54" s="108">
        <v>0</v>
      </c>
      <c r="S54" s="108">
        <v>0</v>
      </c>
      <c r="T54" s="108">
        <v>0</v>
      </c>
      <c r="V54" s="108">
        <f t="shared" si="0"/>
        <v>-117.75999999999999</v>
      </c>
      <c r="AC54" s="108">
        <v>5345.73</v>
      </c>
      <c r="AD54" s="108">
        <v>2288.52</v>
      </c>
      <c r="AE54" s="108">
        <v>0</v>
      </c>
      <c r="AF54" s="108">
        <v>226.23</v>
      </c>
      <c r="AG54" s="108">
        <v>0</v>
      </c>
      <c r="AH54" s="108">
        <v>36.4</v>
      </c>
      <c r="AI54" s="108">
        <v>224.95</v>
      </c>
      <c r="AL54" s="108">
        <f t="shared" si="5"/>
        <v>8121.829999999999</v>
      </c>
      <c r="AM54" s="108">
        <f t="shared" si="1"/>
        <v>8004.0699999999988</v>
      </c>
      <c r="BD54" s="108">
        <f t="shared" si="6"/>
        <v>0</v>
      </c>
      <c r="BI54" s="108">
        <v>426.32</v>
      </c>
      <c r="BJ54" s="108">
        <v>4.8600000000000003</v>
      </c>
      <c r="BR54" s="108">
        <f t="shared" si="7"/>
        <v>431.18</v>
      </c>
      <c r="BS54" s="108">
        <v>5345.73</v>
      </c>
      <c r="BT54" s="108">
        <v>2288.52</v>
      </c>
      <c r="BU54" s="108">
        <v>0</v>
      </c>
      <c r="BV54" s="108">
        <v>226.23</v>
      </c>
      <c r="BW54" s="108">
        <v>0</v>
      </c>
      <c r="BX54" s="108">
        <v>36.4</v>
      </c>
      <c r="BY54" s="108">
        <v>224.95</v>
      </c>
      <c r="BZ54" s="108">
        <v>4.8600000000000003</v>
      </c>
      <c r="CB54" s="108">
        <f t="shared" si="8"/>
        <v>8126.6899999999987</v>
      </c>
      <c r="CC54" s="108">
        <f t="shared" si="9"/>
        <v>8557.869999999999</v>
      </c>
      <c r="CT54" s="108">
        <f t="shared" si="2"/>
        <v>0</v>
      </c>
      <c r="CU54" s="108">
        <v>5345.73</v>
      </c>
      <c r="CV54" s="108">
        <v>2288.52</v>
      </c>
      <c r="CW54" s="108">
        <v>0</v>
      </c>
      <c r="CX54" s="108">
        <v>226.23</v>
      </c>
      <c r="CY54" s="108">
        <v>0</v>
      </c>
      <c r="CZ54" s="108">
        <v>36.4</v>
      </c>
      <c r="DA54" s="108">
        <v>224.95</v>
      </c>
      <c r="DB54" s="108">
        <v>4.8600000000000003</v>
      </c>
      <c r="DD54" s="108">
        <v>0</v>
      </c>
      <c r="DE54" s="108">
        <f t="shared" si="10"/>
        <v>8126.6899999999987</v>
      </c>
      <c r="DF54" s="108">
        <f t="shared" si="11"/>
        <v>8126.6899999999987</v>
      </c>
      <c r="DG54" s="108">
        <v>5345.73</v>
      </c>
      <c r="DH54" s="108">
        <v>2288.52</v>
      </c>
      <c r="DI54" s="108">
        <v>0</v>
      </c>
      <c r="DJ54" s="108">
        <v>226.23</v>
      </c>
      <c r="DK54" s="108">
        <v>0</v>
      </c>
      <c r="DL54" s="108">
        <v>36.4</v>
      </c>
      <c r="DM54" s="108">
        <v>224.95</v>
      </c>
      <c r="DN54" s="108">
        <v>4.8600000000000003</v>
      </c>
      <c r="DO54" s="108">
        <f t="shared" si="12"/>
        <v>8126.6899999999987</v>
      </c>
      <c r="DS54" s="108">
        <f t="shared" si="13"/>
        <v>0</v>
      </c>
      <c r="DT54" s="108">
        <v>5345.7299999999959</v>
      </c>
      <c r="DU54" s="108">
        <v>2288.5199999999973</v>
      </c>
      <c r="DV54" s="108">
        <v>0</v>
      </c>
      <c r="DW54" s="108">
        <v>226.21000000000006</v>
      </c>
      <c r="DX54" s="108">
        <v>0</v>
      </c>
      <c r="DY54" s="108">
        <v>36.399999999999984</v>
      </c>
      <c r="DZ54" s="108">
        <v>224.95999999999992</v>
      </c>
      <c r="EA54" s="108">
        <v>4.8600000000000003</v>
      </c>
      <c r="ED54" s="108">
        <v>254.44</v>
      </c>
      <c r="EE54" s="108">
        <f t="shared" si="14"/>
        <v>8381.1199999999917</v>
      </c>
      <c r="EF54" s="108">
        <f t="shared" si="15"/>
        <v>8381.1199999999917</v>
      </c>
      <c r="EG54" s="108">
        <v>-441.45</v>
      </c>
      <c r="EH54" s="108">
        <v>-967.95</v>
      </c>
      <c r="EI54" s="108">
        <v>0</v>
      </c>
      <c r="EJ54" s="108">
        <v>-43.51</v>
      </c>
      <c r="EK54" s="108">
        <v>0</v>
      </c>
      <c r="EL54" s="108">
        <v>0</v>
      </c>
      <c r="EM54" s="108">
        <v>292.74</v>
      </c>
      <c r="EN54" s="108">
        <f t="shared" si="16"/>
        <v>-1160.17</v>
      </c>
      <c r="EO54" s="108">
        <v>0</v>
      </c>
      <c r="EP54" s="108">
        <v>0</v>
      </c>
      <c r="EQ54" s="108">
        <v>0</v>
      </c>
      <c r="ER54" s="108">
        <v>0</v>
      </c>
      <c r="ES54" s="108">
        <v>0</v>
      </c>
      <c r="ET54" s="108">
        <v>546.78</v>
      </c>
      <c r="EU54" s="108">
        <v>0</v>
      </c>
      <c r="EV54" s="108">
        <v>0</v>
      </c>
      <c r="EW54" s="108">
        <v>3406.73</v>
      </c>
      <c r="EX54" s="108">
        <v>0</v>
      </c>
      <c r="EY54" s="108">
        <v>1743.53</v>
      </c>
      <c r="EZ54" s="108">
        <v>916.86</v>
      </c>
      <c r="FD54" s="108">
        <f t="shared" si="17"/>
        <v>6613.9</v>
      </c>
      <c r="FE54" s="108">
        <f t="shared" si="18"/>
        <v>5453.73</v>
      </c>
      <c r="FM54" s="108">
        <f t="shared" si="19"/>
        <v>0</v>
      </c>
      <c r="FU54" s="108">
        <f t="shared" si="3"/>
        <v>0</v>
      </c>
      <c r="FV54" s="108">
        <v>6.34</v>
      </c>
      <c r="GB54" s="108">
        <f t="shared" si="20"/>
        <v>6.34</v>
      </c>
      <c r="GJ54" s="108">
        <f t="shared" si="21"/>
        <v>0</v>
      </c>
      <c r="GK54" s="108">
        <v>0</v>
      </c>
      <c r="GL54" s="108">
        <v>0</v>
      </c>
      <c r="GM54" s="108">
        <v>0</v>
      </c>
      <c r="GN54" s="108">
        <v>0</v>
      </c>
      <c r="GO54" s="108">
        <v>0</v>
      </c>
      <c r="GP54" s="108">
        <v>546.78</v>
      </c>
      <c r="GQ54" s="108">
        <v>0</v>
      </c>
      <c r="GR54" s="108">
        <v>0</v>
      </c>
      <c r="GS54" s="108">
        <v>3406.73</v>
      </c>
      <c r="GT54" s="108">
        <v>0</v>
      </c>
      <c r="GU54" s="108">
        <v>1743.53</v>
      </c>
      <c r="GV54" s="108">
        <v>916.86</v>
      </c>
      <c r="GX54" s="108">
        <v>6.34</v>
      </c>
      <c r="GY54" s="108">
        <f t="shared" si="22"/>
        <v>6620.24</v>
      </c>
      <c r="GZ54" s="108">
        <f t="shared" si="23"/>
        <v>6626.58</v>
      </c>
      <c r="HR54" s="108">
        <f t="shared" si="24"/>
        <v>0</v>
      </c>
      <c r="HS54" s="108">
        <v>0</v>
      </c>
      <c r="HT54" s="108">
        <v>0</v>
      </c>
      <c r="HU54" s="108">
        <v>0</v>
      </c>
      <c r="HV54" s="108">
        <v>0</v>
      </c>
      <c r="HW54" s="108">
        <v>0</v>
      </c>
      <c r="HX54" s="108">
        <v>546.78</v>
      </c>
      <c r="HY54" s="108">
        <v>0</v>
      </c>
      <c r="HZ54" s="108">
        <v>0</v>
      </c>
      <c r="IA54" s="108">
        <v>3406.73</v>
      </c>
      <c r="IB54" s="108">
        <v>0</v>
      </c>
      <c r="IC54" s="108">
        <v>1743.53</v>
      </c>
      <c r="ID54" s="108">
        <v>916.86</v>
      </c>
      <c r="IF54" s="108">
        <v>6.34</v>
      </c>
      <c r="II54" s="108">
        <f t="shared" si="25"/>
        <v>6620.24</v>
      </c>
      <c r="IJ54" s="108">
        <f t="shared" si="26"/>
        <v>6620.24</v>
      </c>
      <c r="IM54" s="108">
        <v>0</v>
      </c>
      <c r="IN54" s="108">
        <v>0</v>
      </c>
      <c r="IO54" s="108">
        <v>0</v>
      </c>
      <c r="IP54" s="108">
        <v>0</v>
      </c>
      <c r="IQ54" s="108">
        <v>0</v>
      </c>
      <c r="IR54" s="108">
        <v>546.78</v>
      </c>
      <c r="IS54" s="108">
        <v>0</v>
      </c>
      <c r="IT54" s="108">
        <v>0</v>
      </c>
      <c r="IU54" s="108">
        <v>3406.7100000000005</v>
      </c>
      <c r="IV54" s="108">
        <v>0</v>
      </c>
      <c r="IW54" s="108">
        <v>1743.5100000000009</v>
      </c>
      <c r="IX54" s="108">
        <v>916.85999999999979</v>
      </c>
      <c r="IZ54" s="108">
        <v>6.34</v>
      </c>
      <c r="JC54" s="108">
        <f t="shared" si="28"/>
        <v>6620.2000000000016</v>
      </c>
      <c r="JD54" s="108">
        <f t="shared" si="27"/>
        <v>6620.2000000000016</v>
      </c>
    </row>
    <row r="55" spans="1:264" x14ac:dyDescent="0.25">
      <c r="A55" s="107">
        <v>580931</v>
      </c>
      <c r="B55" s="119"/>
      <c r="N55" s="108">
        <v>122.88</v>
      </c>
      <c r="O55" s="108">
        <v>0</v>
      </c>
      <c r="P55" s="108">
        <v>67.95</v>
      </c>
      <c r="Q55" s="108">
        <v>0</v>
      </c>
      <c r="R55" s="108">
        <v>0</v>
      </c>
      <c r="S55" s="108">
        <v>0</v>
      </c>
      <c r="T55" s="108">
        <v>0</v>
      </c>
      <c r="U55" s="108">
        <v>3000</v>
      </c>
      <c r="V55" s="108">
        <f t="shared" si="0"/>
        <v>3190.83</v>
      </c>
      <c r="AC55" s="108">
        <v>5391.36</v>
      </c>
      <c r="AD55" s="108">
        <v>1600.56</v>
      </c>
      <c r="AE55" s="108">
        <v>1172.26</v>
      </c>
      <c r="AF55" s="108">
        <v>968.18</v>
      </c>
      <c r="AG55" s="108">
        <v>0</v>
      </c>
      <c r="AH55" s="108">
        <v>304.2</v>
      </c>
      <c r="AI55" s="108">
        <v>0</v>
      </c>
      <c r="AL55" s="108">
        <f t="shared" si="5"/>
        <v>9436.5600000000013</v>
      </c>
      <c r="AM55" s="108">
        <f t="shared" si="1"/>
        <v>12627.390000000001</v>
      </c>
      <c r="BD55" s="108">
        <f t="shared" si="6"/>
        <v>0</v>
      </c>
      <c r="BI55" s="108">
        <v>380.74</v>
      </c>
      <c r="BJ55" s="108">
        <v>0</v>
      </c>
      <c r="BR55" s="108">
        <f t="shared" si="7"/>
        <v>380.74</v>
      </c>
      <c r="BS55" s="108">
        <v>5391.36</v>
      </c>
      <c r="BT55" s="108">
        <v>1600.56</v>
      </c>
      <c r="BU55" s="108">
        <v>1172.26</v>
      </c>
      <c r="BV55" s="108">
        <v>968.18</v>
      </c>
      <c r="BW55" s="108">
        <v>0</v>
      </c>
      <c r="BX55" s="108">
        <v>304.2</v>
      </c>
      <c r="BY55" s="108">
        <v>0</v>
      </c>
      <c r="BZ55" s="108">
        <v>0</v>
      </c>
      <c r="CB55" s="108">
        <f t="shared" si="8"/>
        <v>9436.5600000000013</v>
      </c>
      <c r="CC55" s="108">
        <f t="shared" si="9"/>
        <v>9817.3000000000011</v>
      </c>
      <c r="CT55" s="108">
        <f t="shared" si="2"/>
        <v>0</v>
      </c>
      <c r="CU55" s="108">
        <v>5391.36</v>
      </c>
      <c r="CV55" s="108">
        <v>1600.56</v>
      </c>
      <c r="CW55" s="108">
        <v>1172.26</v>
      </c>
      <c r="CX55" s="108">
        <v>968.18</v>
      </c>
      <c r="CY55" s="108">
        <v>0</v>
      </c>
      <c r="CZ55" s="108">
        <v>304.2</v>
      </c>
      <c r="DA55" s="108">
        <v>0</v>
      </c>
      <c r="DB55" s="108">
        <v>0</v>
      </c>
      <c r="DD55" s="108">
        <v>0</v>
      </c>
      <c r="DE55" s="108">
        <f t="shared" si="10"/>
        <v>9436.5600000000013</v>
      </c>
      <c r="DF55" s="108">
        <f t="shared" si="11"/>
        <v>9436.5600000000013</v>
      </c>
      <c r="DG55" s="108">
        <v>5391.36</v>
      </c>
      <c r="DH55" s="108">
        <v>1600.56</v>
      </c>
      <c r="DI55" s="108">
        <v>1172.26</v>
      </c>
      <c r="DJ55" s="108">
        <v>968.18</v>
      </c>
      <c r="DK55" s="108">
        <v>0</v>
      </c>
      <c r="DL55" s="108">
        <v>304.2</v>
      </c>
      <c r="DM55" s="108">
        <v>0</v>
      </c>
      <c r="DN55" s="108">
        <v>0</v>
      </c>
      <c r="DO55" s="108">
        <f t="shared" si="12"/>
        <v>9436.5600000000013</v>
      </c>
      <c r="DS55" s="108">
        <f t="shared" si="13"/>
        <v>0</v>
      </c>
      <c r="DT55" s="108">
        <v>5391.3600000000015</v>
      </c>
      <c r="DU55" s="108">
        <v>1600.5600000000022</v>
      </c>
      <c r="DV55" s="108">
        <v>1172.2699999999998</v>
      </c>
      <c r="DW55" s="108">
        <v>968.20000000000061</v>
      </c>
      <c r="DX55" s="108">
        <v>0</v>
      </c>
      <c r="DY55" s="108">
        <v>304.19999999999987</v>
      </c>
      <c r="DZ55" s="108">
        <v>0</v>
      </c>
      <c r="EA55" s="108">
        <v>0</v>
      </c>
      <c r="ED55" s="108">
        <v>1094.5899999999999</v>
      </c>
      <c r="EE55" s="108">
        <f t="shared" si="14"/>
        <v>10531.180000000004</v>
      </c>
      <c r="EF55" s="108">
        <f t="shared" si="15"/>
        <v>10531.180000000004</v>
      </c>
      <c r="EG55" s="108">
        <v>874.8</v>
      </c>
      <c r="EH55" s="108">
        <v>324</v>
      </c>
      <c r="EI55" s="108">
        <v>0</v>
      </c>
      <c r="EJ55" s="108">
        <v>118.65</v>
      </c>
      <c r="EK55" s="108">
        <v>583.74</v>
      </c>
      <c r="EL55" s="108">
        <v>0</v>
      </c>
      <c r="EM55" s="108">
        <v>0</v>
      </c>
      <c r="EN55" s="108">
        <f t="shared" si="16"/>
        <v>1901.19</v>
      </c>
      <c r="EO55" s="108">
        <v>0</v>
      </c>
      <c r="EP55" s="108">
        <v>0</v>
      </c>
      <c r="EQ55" s="108">
        <v>0</v>
      </c>
      <c r="ER55" s="108">
        <v>1162.77</v>
      </c>
      <c r="ES55" s="108">
        <v>147</v>
      </c>
      <c r="ET55" s="108">
        <v>4603.62</v>
      </c>
      <c r="EU55" s="108">
        <v>0</v>
      </c>
      <c r="EV55" s="108">
        <v>0</v>
      </c>
      <c r="EW55" s="108">
        <v>3871.8</v>
      </c>
      <c r="EX55" s="108">
        <v>52.5</v>
      </c>
      <c r="EY55" s="108">
        <v>1109.7</v>
      </c>
      <c r="EZ55" s="108">
        <v>0</v>
      </c>
      <c r="FB55" s="108">
        <v>750</v>
      </c>
      <c r="FD55" s="108">
        <f t="shared" si="17"/>
        <v>11697.39</v>
      </c>
      <c r="FE55" s="108">
        <f t="shared" si="18"/>
        <v>13598.58</v>
      </c>
      <c r="FM55" s="108">
        <f t="shared" si="19"/>
        <v>0</v>
      </c>
      <c r="FU55" s="108">
        <f t="shared" si="3"/>
        <v>0</v>
      </c>
      <c r="FV55" s="108">
        <v>0</v>
      </c>
      <c r="GB55" s="108">
        <f t="shared" si="20"/>
        <v>0</v>
      </c>
      <c r="GJ55" s="108">
        <f t="shared" si="21"/>
        <v>0</v>
      </c>
      <c r="GK55" s="108">
        <v>0</v>
      </c>
      <c r="GL55" s="108">
        <v>0</v>
      </c>
      <c r="GM55" s="108">
        <v>0</v>
      </c>
      <c r="GN55" s="108">
        <v>1162.77</v>
      </c>
      <c r="GO55" s="108">
        <v>147</v>
      </c>
      <c r="GP55" s="108">
        <v>4603.62</v>
      </c>
      <c r="GQ55" s="108">
        <v>0</v>
      </c>
      <c r="GR55" s="108">
        <v>0</v>
      </c>
      <c r="GS55" s="108">
        <v>3871.8</v>
      </c>
      <c r="GT55" s="108">
        <v>52.5</v>
      </c>
      <c r="GU55" s="108">
        <v>1109.7</v>
      </c>
      <c r="GV55" s="108">
        <v>0</v>
      </c>
      <c r="GX55" s="108">
        <v>0</v>
      </c>
      <c r="GY55" s="108">
        <f t="shared" si="22"/>
        <v>10947.39</v>
      </c>
      <c r="GZ55" s="108">
        <f t="shared" si="23"/>
        <v>10947.39</v>
      </c>
      <c r="HR55" s="108">
        <f t="shared" si="24"/>
        <v>0</v>
      </c>
      <c r="HS55" s="108">
        <v>0</v>
      </c>
      <c r="HT55" s="108">
        <v>0</v>
      </c>
      <c r="HU55" s="108">
        <v>0</v>
      </c>
      <c r="HV55" s="108">
        <v>1162.77</v>
      </c>
      <c r="HW55" s="108">
        <v>147</v>
      </c>
      <c r="HX55" s="108">
        <v>4603.62</v>
      </c>
      <c r="HY55" s="108">
        <v>0</v>
      </c>
      <c r="HZ55" s="108">
        <v>0</v>
      </c>
      <c r="IA55" s="108">
        <v>3871.8</v>
      </c>
      <c r="IB55" s="108">
        <v>52.5</v>
      </c>
      <c r="IC55" s="108">
        <v>1109.7</v>
      </c>
      <c r="ID55" s="108">
        <v>0</v>
      </c>
      <c r="IF55" s="108">
        <v>0</v>
      </c>
      <c r="IG55" s="108">
        <v>250</v>
      </c>
      <c r="II55" s="108">
        <f t="shared" si="25"/>
        <v>11197.39</v>
      </c>
      <c r="IJ55" s="108">
        <f t="shared" si="26"/>
        <v>11197.39</v>
      </c>
      <c r="IM55" s="108">
        <v>0</v>
      </c>
      <c r="IN55" s="108">
        <v>0</v>
      </c>
      <c r="IO55" s="108">
        <v>0</v>
      </c>
      <c r="IP55" s="108">
        <v>1162.77</v>
      </c>
      <c r="IQ55" s="108">
        <v>147</v>
      </c>
      <c r="IR55" s="108">
        <v>4603.6200000000017</v>
      </c>
      <c r="IS55" s="108">
        <v>0</v>
      </c>
      <c r="IT55" s="108">
        <v>0</v>
      </c>
      <c r="IU55" s="108">
        <v>3871.8000000000011</v>
      </c>
      <c r="IV55" s="108">
        <v>52.5</v>
      </c>
      <c r="IW55" s="108">
        <v>1109.7000000000005</v>
      </c>
      <c r="IX55" s="108">
        <v>0</v>
      </c>
      <c r="IZ55" s="108">
        <v>0</v>
      </c>
      <c r="JC55" s="108">
        <f t="shared" si="28"/>
        <v>10947.390000000003</v>
      </c>
      <c r="JD55" s="108">
        <f t="shared" si="27"/>
        <v>10947.390000000003</v>
      </c>
    </row>
    <row r="56" spans="1:264" x14ac:dyDescent="0.25">
      <c r="A56" s="108">
        <v>3130</v>
      </c>
      <c r="N56" s="108">
        <v>-156.16</v>
      </c>
      <c r="O56" s="108">
        <v>-184.32</v>
      </c>
      <c r="P56" s="108">
        <v>0</v>
      </c>
      <c r="Q56" s="108">
        <v>0</v>
      </c>
      <c r="R56" s="108">
        <v>0</v>
      </c>
      <c r="S56" s="108">
        <v>-2.04</v>
      </c>
      <c r="T56" s="108">
        <v>0</v>
      </c>
      <c r="V56" s="108">
        <f t="shared" si="0"/>
        <v>-342.52000000000004</v>
      </c>
      <c r="AC56" s="108">
        <v>6261.84</v>
      </c>
      <c r="AD56" s="108">
        <v>2337.66</v>
      </c>
      <c r="AE56" s="108">
        <v>0</v>
      </c>
      <c r="AF56" s="108">
        <v>0</v>
      </c>
      <c r="AG56" s="108">
        <v>0</v>
      </c>
      <c r="AH56" s="108">
        <v>39</v>
      </c>
      <c r="AI56" s="108">
        <v>0</v>
      </c>
      <c r="AL56" s="108">
        <f t="shared" si="5"/>
        <v>8638.5</v>
      </c>
      <c r="AM56" s="108">
        <f t="shared" si="1"/>
        <v>8295.98</v>
      </c>
      <c r="BD56" s="108">
        <f t="shared" si="6"/>
        <v>0</v>
      </c>
      <c r="BI56" s="108">
        <v>590.91</v>
      </c>
      <c r="BJ56" s="108">
        <v>0</v>
      </c>
      <c r="BR56" s="108">
        <f t="shared" si="7"/>
        <v>590.91</v>
      </c>
      <c r="BS56" s="108">
        <v>6261.84</v>
      </c>
      <c r="BT56" s="108">
        <v>2337.66</v>
      </c>
      <c r="BU56" s="108">
        <v>0</v>
      </c>
      <c r="BV56" s="108">
        <v>0</v>
      </c>
      <c r="BW56" s="108">
        <v>0</v>
      </c>
      <c r="BX56" s="108">
        <v>39</v>
      </c>
      <c r="BY56" s="108">
        <v>0</v>
      </c>
      <c r="BZ56" s="108">
        <v>0</v>
      </c>
      <c r="CB56" s="108">
        <f t="shared" si="8"/>
        <v>8638.5</v>
      </c>
      <c r="CC56" s="108">
        <f t="shared" si="9"/>
        <v>9229.41</v>
      </c>
      <c r="CT56" s="108">
        <f t="shared" si="2"/>
        <v>0</v>
      </c>
      <c r="CU56" s="108">
        <v>6261.84</v>
      </c>
      <c r="CV56" s="108">
        <v>2337.66</v>
      </c>
      <c r="CW56" s="108">
        <v>0</v>
      </c>
      <c r="CX56" s="108">
        <v>0</v>
      </c>
      <c r="CY56" s="108">
        <v>0</v>
      </c>
      <c r="CZ56" s="108">
        <v>39</v>
      </c>
      <c r="DA56" s="108">
        <v>0</v>
      </c>
      <c r="DB56" s="108">
        <v>0</v>
      </c>
      <c r="DD56" s="108">
        <v>0</v>
      </c>
      <c r="DE56" s="108">
        <f t="shared" si="10"/>
        <v>8638.5</v>
      </c>
      <c r="DF56" s="108">
        <f t="shared" si="11"/>
        <v>8638.5</v>
      </c>
      <c r="DG56" s="108">
        <v>6261.84</v>
      </c>
      <c r="DH56" s="108">
        <v>2337.66</v>
      </c>
      <c r="DI56" s="108">
        <v>0</v>
      </c>
      <c r="DJ56" s="108">
        <v>0</v>
      </c>
      <c r="DK56" s="108">
        <v>0</v>
      </c>
      <c r="DL56" s="108">
        <v>39</v>
      </c>
      <c r="DM56" s="108">
        <v>0</v>
      </c>
      <c r="DN56" s="108">
        <v>0</v>
      </c>
      <c r="DO56" s="108">
        <f t="shared" si="12"/>
        <v>8638.5</v>
      </c>
      <c r="DS56" s="108">
        <f t="shared" si="13"/>
        <v>0</v>
      </c>
      <c r="DT56" s="108">
        <v>6261.8399999999892</v>
      </c>
      <c r="DU56" s="108">
        <v>2337.66</v>
      </c>
      <c r="DV56" s="108">
        <v>0</v>
      </c>
      <c r="DW56" s="108">
        <v>0</v>
      </c>
      <c r="DX56" s="108">
        <v>0</v>
      </c>
      <c r="DY56" s="108">
        <v>39</v>
      </c>
      <c r="DZ56" s="108">
        <v>0</v>
      </c>
      <c r="EA56" s="108">
        <v>0</v>
      </c>
      <c r="ED56" s="108">
        <v>0</v>
      </c>
      <c r="EE56" s="108">
        <f t="shared" si="14"/>
        <v>8638.4999999999891</v>
      </c>
      <c r="EF56" s="108">
        <f t="shared" si="15"/>
        <v>8638.4999999999891</v>
      </c>
      <c r="EG56" s="108">
        <v>-783</v>
      </c>
      <c r="EH56" s="108">
        <v>-118.8</v>
      </c>
      <c r="EI56" s="108">
        <v>0</v>
      </c>
      <c r="EJ56" s="108">
        <v>0</v>
      </c>
      <c r="EK56" s="108">
        <v>0</v>
      </c>
      <c r="EL56" s="108">
        <v>-12</v>
      </c>
      <c r="EM56" s="108">
        <v>0</v>
      </c>
      <c r="EN56" s="108">
        <f t="shared" si="16"/>
        <v>-913.8</v>
      </c>
      <c r="EO56" s="108">
        <v>0</v>
      </c>
      <c r="EP56" s="108">
        <v>0</v>
      </c>
      <c r="EQ56" s="108">
        <v>0</v>
      </c>
      <c r="ER56" s="108">
        <v>0</v>
      </c>
      <c r="ES56" s="108">
        <v>0</v>
      </c>
      <c r="ET56" s="108">
        <v>0</v>
      </c>
      <c r="EU56" s="108">
        <v>0</v>
      </c>
      <c r="EV56" s="108">
        <v>0</v>
      </c>
      <c r="EW56" s="108">
        <v>7199.55</v>
      </c>
      <c r="EX56" s="108">
        <v>52.5</v>
      </c>
      <c r="EY56" s="108">
        <v>3854.25</v>
      </c>
      <c r="EZ56" s="108">
        <v>0</v>
      </c>
      <c r="FC56" s="108">
        <v>0</v>
      </c>
      <c r="FD56" s="108">
        <f t="shared" si="17"/>
        <v>11106.3</v>
      </c>
      <c r="FE56" s="108">
        <f t="shared" si="18"/>
        <v>10192.5</v>
      </c>
      <c r="FM56" s="108">
        <f t="shared" si="19"/>
        <v>0</v>
      </c>
      <c r="FU56" s="108">
        <f t="shared" si="3"/>
        <v>0</v>
      </c>
      <c r="FV56" s="108">
        <v>0</v>
      </c>
      <c r="GB56" s="108">
        <f t="shared" si="20"/>
        <v>0</v>
      </c>
      <c r="GJ56" s="108">
        <f t="shared" si="21"/>
        <v>0</v>
      </c>
      <c r="GK56" s="108">
        <v>0</v>
      </c>
      <c r="GL56" s="108">
        <v>0</v>
      </c>
      <c r="GM56" s="108">
        <v>0</v>
      </c>
      <c r="GN56" s="108">
        <v>0</v>
      </c>
      <c r="GO56" s="108">
        <v>0</v>
      </c>
      <c r="GP56" s="108">
        <v>0</v>
      </c>
      <c r="GQ56" s="108">
        <v>0</v>
      </c>
      <c r="GR56" s="108">
        <v>0</v>
      </c>
      <c r="GS56" s="108">
        <v>7199.55</v>
      </c>
      <c r="GT56" s="108">
        <v>52.5</v>
      </c>
      <c r="GU56" s="108">
        <v>3854.25</v>
      </c>
      <c r="GV56" s="108">
        <v>0</v>
      </c>
      <c r="GX56" s="108">
        <v>0</v>
      </c>
      <c r="GY56" s="108">
        <f t="shared" si="22"/>
        <v>11106.3</v>
      </c>
      <c r="GZ56" s="108">
        <f t="shared" si="23"/>
        <v>11106.3</v>
      </c>
      <c r="HR56" s="108">
        <f t="shared" si="24"/>
        <v>0</v>
      </c>
      <c r="HS56" s="108">
        <v>0</v>
      </c>
      <c r="HT56" s="108">
        <v>0</v>
      </c>
      <c r="HU56" s="108">
        <v>0</v>
      </c>
      <c r="HV56" s="108">
        <v>0</v>
      </c>
      <c r="HW56" s="108">
        <v>0</v>
      </c>
      <c r="HX56" s="108">
        <v>0</v>
      </c>
      <c r="HY56" s="108">
        <v>0</v>
      </c>
      <c r="HZ56" s="108">
        <v>0</v>
      </c>
      <c r="IA56" s="108">
        <v>7199.55</v>
      </c>
      <c r="IB56" s="108">
        <v>52.5</v>
      </c>
      <c r="IC56" s="108">
        <v>3854.25</v>
      </c>
      <c r="ID56" s="108">
        <v>0</v>
      </c>
      <c r="IF56" s="108">
        <v>0</v>
      </c>
      <c r="II56" s="108">
        <f t="shared" si="25"/>
        <v>11106.3</v>
      </c>
      <c r="IJ56" s="108">
        <f t="shared" si="26"/>
        <v>11106.3</v>
      </c>
      <c r="IM56" s="108">
        <v>0</v>
      </c>
      <c r="IN56" s="108">
        <v>0</v>
      </c>
      <c r="IO56" s="108">
        <v>0</v>
      </c>
      <c r="IP56" s="108">
        <v>0</v>
      </c>
      <c r="IQ56" s="108">
        <v>0</v>
      </c>
      <c r="IR56" s="108">
        <v>0</v>
      </c>
      <c r="IS56" s="108">
        <v>0</v>
      </c>
      <c r="IT56" s="108">
        <v>0</v>
      </c>
      <c r="IU56" s="108">
        <v>7199.550000000002</v>
      </c>
      <c r="IV56" s="108">
        <v>52.5</v>
      </c>
      <c r="IW56" s="108">
        <v>3854.25</v>
      </c>
      <c r="IX56" s="108">
        <v>0</v>
      </c>
      <c r="IZ56" s="108">
        <v>0</v>
      </c>
      <c r="JB56" s="108">
        <v>3793.67</v>
      </c>
      <c r="JC56" s="108">
        <f t="shared" si="28"/>
        <v>14899.970000000003</v>
      </c>
      <c r="JD56" s="108">
        <f t="shared" si="27"/>
        <v>14899.970000000003</v>
      </c>
    </row>
    <row r="57" spans="1:264" x14ac:dyDescent="0.25">
      <c r="A57" s="108">
        <v>536094</v>
      </c>
      <c r="L57" s="108">
        <v>-153.6</v>
      </c>
      <c r="M57" s="108">
        <v>-153.6</v>
      </c>
      <c r="N57" s="108">
        <v>0</v>
      </c>
      <c r="O57" s="108">
        <v>0</v>
      </c>
      <c r="P57" s="108">
        <v>868.25</v>
      </c>
      <c r="Q57" s="108">
        <v>0</v>
      </c>
      <c r="R57" s="108">
        <v>0</v>
      </c>
      <c r="S57" s="108">
        <v>0</v>
      </c>
      <c r="T57" s="108">
        <v>859.5</v>
      </c>
      <c r="V57" s="108">
        <f t="shared" si="0"/>
        <v>1420.55</v>
      </c>
      <c r="AC57" s="108">
        <v>5803.11</v>
      </c>
      <c r="AD57" s="108">
        <v>1977.75</v>
      </c>
      <c r="AE57" s="108">
        <v>1006.15</v>
      </c>
      <c r="AF57" s="108">
        <v>3969.24</v>
      </c>
      <c r="AG57" s="108">
        <v>6498.97</v>
      </c>
      <c r="AH57" s="108">
        <v>289.2</v>
      </c>
      <c r="AI57" s="108">
        <v>824.4</v>
      </c>
      <c r="AL57" s="108">
        <f t="shared" si="5"/>
        <v>20368.820000000003</v>
      </c>
      <c r="AM57" s="108">
        <f t="shared" si="1"/>
        <v>21789.370000000003</v>
      </c>
      <c r="BD57" s="108">
        <f t="shared" si="6"/>
        <v>0</v>
      </c>
      <c r="BI57" s="108">
        <v>430.31</v>
      </c>
      <c r="BJ57" s="108">
        <v>644.66999999999996</v>
      </c>
      <c r="BR57" s="108">
        <f t="shared" si="7"/>
        <v>1074.98</v>
      </c>
      <c r="BS57" s="108">
        <v>5803.11</v>
      </c>
      <c r="BT57" s="108">
        <v>1977.75</v>
      </c>
      <c r="BU57" s="108">
        <v>1006.15</v>
      </c>
      <c r="BV57" s="108">
        <v>3969.24</v>
      </c>
      <c r="BW57" s="108">
        <v>6498.97</v>
      </c>
      <c r="BX57" s="108">
        <v>289.2</v>
      </c>
      <c r="BY57" s="108">
        <v>824.4</v>
      </c>
      <c r="BZ57" s="108">
        <v>644.66999999999996</v>
      </c>
      <c r="CB57" s="108">
        <f t="shared" si="8"/>
        <v>21013.49</v>
      </c>
      <c r="CC57" s="108">
        <f t="shared" si="9"/>
        <v>22088.47</v>
      </c>
      <c r="CT57" s="108">
        <f t="shared" si="2"/>
        <v>0</v>
      </c>
      <c r="CU57" s="108">
        <v>5803.11</v>
      </c>
      <c r="CV57" s="108">
        <v>1977.75</v>
      </c>
      <c r="CW57" s="108">
        <v>1006.15</v>
      </c>
      <c r="CX57" s="108">
        <v>3969.24</v>
      </c>
      <c r="CY57" s="108">
        <v>6498.97</v>
      </c>
      <c r="CZ57" s="108">
        <v>289.2</v>
      </c>
      <c r="DA57" s="108">
        <v>824.4</v>
      </c>
      <c r="DB57" s="108">
        <v>644.66999999999996</v>
      </c>
      <c r="DD57" s="108">
        <v>0</v>
      </c>
      <c r="DE57" s="108">
        <f t="shared" si="10"/>
        <v>21013.49</v>
      </c>
      <c r="DF57" s="108">
        <f t="shared" si="11"/>
        <v>21013.49</v>
      </c>
      <c r="DG57" s="108">
        <v>5803.11</v>
      </c>
      <c r="DH57" s="108">
        <v>1977.75</v>
      </c>
      <c r="DI57" s="108">
        <v>1006.15</v>
      </c>
      <c r="DJ57" s="108">
        <v>3969.24</v>
      </c>
      <c r="DK57" s="108">
        <v>6498.97</v>
      </c>
      <c r="DL57" s="108">
        <v>289.2</v>
      </c>
      <c r="DM57" s="108">
        <v>824.4</v>
      </c>
      <c r="DN57" s="108">
        <v>644.66999999999996</v>
      </c>
      <c r="DO57" s="108">
        <f t="shared" si="12"/>
        <v>21013.49</v>
      </c>
      <c r="DS57" s="108">
        <f t="shared" si="13"/>
        <v>0</v>
      </c>
      <c r="DT57" s="108">
        <v>5803.1100000000088</v>
      </c>
      <c r="DU57" s="108">
        <v>1977.75</v>
      </c>
      <c r="DV57" s="108">
        <v>1006.16</v>
      </c>
      <c r="DW57" s="108">
        <v>3969.2299999999996</v>
      </c>
      <c r="DX57" s="108">
        <v>6498.9800000000041</v>
      </c>
      <c r="DY57" s="108">
        <v>289.19999999999987</v>
      </c>
      <c r="DZ57" s="108">
        <v>824.39999999999975</v>
      </c>
      <c r="EA57" s="108">
        <v>644.66999999999996</v>
      </c>
      <c r="EC57" s="108">
        <v>120</v>
      </c>
      <c r="ED57" s="108">
        <v>3552.62</v>
      </c>
      <c r="EE57" s="108">
        <f t="shared" si="14"/>
        <v>24686.120000000014</v>
      </c>
      <c r="EF57" s="108">
        <f t="shared" si="15"/>
        <v>24686.120000000014</v>
      </c>
      <c r="EG57" s="108">
        <v>0</v>
      </c>
      <c r="EH57" s="108">
        <v>0</v>
      </c>
      <c r="EI57" s="108">
        <v>0</v>
      </c>
      <c r="EJ57" s="108">
        <v>0</v>
      </c>
      <c r="EK57" s="108">
        <v>1405.3</v>
      </c>
      <c r="EL57" s="108">
        <v>0</v>
      </c>
      <c r="EM57" s="108">
        <v>-232.02</v>
      </c>
      <c r="EN57" s="108">
        <f t="shared" si="16"/>
        <v>1173.28</v>
      </c>
      <c r="EO57" s="108">
        <v>15971.78</v>
      </c>
      <c r="EP57" s="108">
        <v>52.5</v>
      </c>
      <c r="EQ57" s="108">
        <v>0</v>
      </c>
      <c r="ER57" s="108">
        <v>1601.78</v>
      </c>
      <c r="ES57" s="108">
        <v>150</v>
      </c>
      <c r="ET57" s="108">
        <v>5517.23</v>
      </c>
      <c r="EU57" s="108">
        <v>0</v>
      </c>
      <c r="EV57" s="108">
        <v>0</v>
      </c>
      <c r="EW57" s="108">
        <v>2592</v>
      </c>
      <c r="EX57" s="108">
        <v>22.5</v>
      </c>
      <c r="EY57" s="108">
        <v>1134</v>
      </c>
      <c r="EZ57" s="108">
        <v>638.1</v>
      </c>
      <c r="FD57" s="108">
        <f t="shared" si="17"/>
        <v>27679.89</v>
      </c>
      <c r="FE57" s="108">
        <f t="shared" si="18"/>
        <v>28853.17</v>
      </c>
      <c r="FM57" s="108">
        <f t="shared" si="19"/>
        <v>0</v>
      </c>
      <c r="FU57" s="108">
        <f t="shared" si="3"/>
        <v>0</v>
      </c>
      <c r="FV57" s="108">
        <v>671.33</v>
      </c>
      <c r="GB57" s="108">
        <f t="shared" si="20"/>
        <v>671.33</v>
      </c>
      <c r="GJ57" s="108">
        <f t="shared" si="21"/>
        <v>0</v>
      </c>
      <c r="GK57" s="108">
        <v>15971.78</v>
      </c>
      <c r="GL57" s="108">
        <v>52.5</v>
      </c>
      <c r="GM57" s="108">
        <v>0</v>
      </c>
      <c r="GN57" s="108">
        <v>1601.78</v>
      </c>
      <c r="GO57" s="108">
        <v>150</v>
      </c>
      <c r="GP57" s="108">
        <v>5517.23</v>
      </c>
      <c r="GQ57" s="108">
        <v>0</v>
      </c>
      <c r="GR57" s="108">
        <v>0</v>
      </c>
      <c r="GS57" s="108">
        <v>2592</v>
      </c>
      <c r="GT57" s="108">
        <v>22.5</v>
      </c>
      <c r="GU57" s="108">
        <v>1134</v>
      </c>
      <c r="GV57" s="108">
        <v>638.1</v>
      </c>
      <c r="GX57" s="108">
        <v>671.33</v>
      </c>
      <c r="GY57" s="108">
        <f t="shared" si="22"/>
        <v>28351.22</v>
      </c>
      <c r="GZ57" s="108">
        <f t="shared" si="23"/>
        <v>29022.550000000003</v>
      </c>
      <c r="HR57" s="108">
        <f t="shared" si="24"/>
        <v>0</v>
      </c>
      <c r="HS57" s="108">
        <v>15971.78</v>
      </c>
      <c r="HT57" s="108">
        <v>52.5</v>
      </c>
      <c r="HU57" s="108">
        <v>0</v>
      </c>
      <c r="HV57" s="108">
        <v>1601.78</v>
      </c>
      <c r="HW57" s="108">
        <v>150</v>
      </c>
      <c r="HX57" s="108">
        <v>5517.21</v>
      </c>
      <c r="HY57" s="108">
        <v>0</v>
      </c>
      <c r="HZ57" s="108">
        <v>0</v>
      </c>
      <c r="IA57" s="108">
        <v>2592</v>
      </c>
      <c r="IB57" s="108">
        <v>22.5</v>
      </c>
      <c r="IC57" s="108">
        <v>1134</v>
      </c>
      <c r="ID57" s="108">
        <v>638.1</v>
      </c>
      <c r="IF57" s="108">
        <v>671.33</v>
      </c>
      <c r="II57" s="108">
        <f t="shared" si="25"/>
        <v>28351.200000000001</v>
      </c>
      <c r="IJ57" s="108">
        <f t="shared" si="26"/>
        <v>28351.200000000001</v>
      </c>
      <c r="IM57" s="108">
        <v>15971.76</v>
      </c>
      <c r="IN57" s="108">
        <v>52.5</v>
      </c>
      <c r="IO57" s="108">
        <v>0</v>
      </c>
      <c r="IP57" s="108">
        <v>1601.7600000000009</v>
      </c>
      <c r="IQ57" s="108">
        <v>150</v>
      </c>
      <c r="IR57" s="108">
        <v>5517.2100000000028</v>
      </c>
      <c r="IS57" s="108">
        <v>0</v>
      </c>
      <c r="IT57" s="108">
        <v>0</v>
      </c>
      <c r="IU57" s="108">
        <v>2592</v>
      </c>
      <c r="IV57" s="108">
        <v>22.5</v>
      </c>
      <c r="IW57" s="108">
        <v>1134</v>
      </c>
      <c r="IX57" s="108">
        <v>638.10000000000025</v>
      </c>
      <c r="IZ57" s="108">
        <v>671.33</v>
      </c>
      <c r="JC57" s="108">
        <f t="shared" si="28"/>
        <v>28351.160000000003</v>
      </c>
      <c r="JD57" s="108">
        <f t="shared" si="27"/>
        <v>28351.160000000003</v>
      </c>
    </row>
    <row r="58" spans="1:264" x14ac:dyDescent="0.25">
      <c r="A58" s="108">
        <v>730103</v>
      </c>
      <c r="B58" s="121"/>
      <c r="N58" s="108">
        <v>0</v>
      </c>
      <c r="O58" s="108">
        <v>0</v>
      </c>
      <c r="P58" s="108">
        <v>0</v>
      </c>
      <c r="Q58" s="108">
        <v>0</v>
      </c>
      <c r="R58" s="108">
        <v>0</v>
      </c>
      <c r="S58" s="108">
        <v>0</v>
      </c>
      <c r="T58" s="108">
        <v>0</v>
      </c>
      <c r="V58" s="108">
        <f t="shared" si="0"/>
        <v>0</v>
      </c>
      <c r="AC58" s="108">
        <v>349.92</v>
      </c>
      <c r="AD58" s="108">
        <v>152.82</v>
      </c>
      <c r="AE58" s="108">
        <v>0</v>
      </c>
      <c r="AF58" s="108">
        <v>1556.69</v>
      </c>
      <c r="AG58" s="108">
        <v>2127.41</v>
      </c>
      <c r="AH58" s="108">
        <v>0</v>
      </c>
      <c r="AI58" s="108">
        <v>0</v>
      </c>
      <c r="AL58" s="108">
        <f t="shared" si="5"/>
        <v>4186.84</v>
      </c>
      <c r="AM58" s="108">
        <f t="shared" si="1"/>
        <v>4186.84</v>
      </c>
      <c r="BD58" s="108">
        <f t="shared" si="6"/>
        <v>0</v>
      </c>
      <c r="BI58" s="108">
        <v>9.4600000000000009</v>
      </c>
      <c r="BJ58" s="108">
        <v>0</v>
      </c>
      <c r="BR58" s="108">
        <f t="shared" si="7"/>
        <v>9.4600000000000009</v>
      </c>
      <c r="BS58" s="108">
        <v>349.92</v>
      </c>
      <c r="BT58" s="108">
        <v>152.82</v>
      </c>
      <c r="BU58" s="108">
        <v>0</v>
      </c>
      <c r="BV58" s="108">
        <v>1556.69</v>
      </c>
      <c r="BW58" s="108">
        <v>2127.41</v>
      </c>
      <c r="BX58" s="108">
        <v>0</v>
      </c>
      <c r="BY58" s="108">
        <v>0</v>
      </c>
      <c r="BZ58" s="108">
        <v>0</v>
      </c>
      <c r="CB58" s="108">
        <f t="shared" si="8"/>
        <v>4186.84</v>
      </c>
      <c r="CC58" s="108">
        <f t="shared" si="9"/>
        <v>4196.3</v>
      </c>
      <c r="CT58" s="108">
        <f t="shared" si="2"/>
        <v>0</v>
      </c>
      <c r="CU58" s="108">
        <v>349.92</v>
      </c>
      <c r="CV58" s="108">
        <v>152.82</v>
      </c>
      <c r="CW58" s="108">
        <v>0</v>
      </c>
      <c r="CX58" s="108">
        <v>1556.69</v>
      </c>
      <c r="CY58" s="108">
        <v>2127.41</v>
      </c>
      <c r="CZ58" s="108">
        <v>0</v>
      </c>
      <c r="DA58" s="108">
        <v>0</v>
      </c>
      <c r="DB58" s="108">
        <v>0</v>
      </c>
      <c r="DD58" s="108">
        <v>0</v>
      </c>
      <c r="DE58" s="108">
        <f t="shared" si="10"/>
        <v>4186.84</v>
      </c>
      <c r="DF58" s="108">
        <f t="shared" si="11"/>
        <v>4186.84</v>
      </c>
      <c r="DG58" s="108">
        <v>349.92</v>
      </c>
      <c r="DH58" s="108">
        <v>152.82</v>
      </c>
      <c r="DI58" s="108">
        <v>0</v>
      </c>
      <c r="DJ58" s="108">
        <v>1556.69</v>
      </c>
      <c r="DK58" s="108">
        <v>2127.41</v>
      </c>
      <c r="DL58" s="108">
        <v>0</v>
      </c>
      <c r="DM58" s="108">
        <v>0</v>
      </c>
      <c r="DN58" s="108">
        <v>0</v>
      </c>
      <c r="DO58" s="108">
        <f t="shared" si="12"/>
        <v>4186.84</v>
      </c>
      <c r="DS58" s="108">
        <f t="shared" si="13"/>
        <v>0</v>
      </c>
      <c r="DT58" s="108">
        <v>349.9199999999999</v>
      </c>
      <c r="DU58" s="108">
        <v>152.82</v>
      </c>
      <c r="DV58" s="108">
        <v>0</v>
      </c>
      <c r="DW58" s="108">
        <v>1556.6799999999994</v>
      </c>
      <c r="DX58" s="108">
        <v>2127.4000000000015</v>
      </c>
      <c r="DY58" s="108">
        <v>0</v>
      </c>
      <c r="DZ58" s="108">
        <v>0</v>
      </c>
      <c r="EA58" s="108">
        <v>0</v>
      </c>
      <c r="ED58" s="108">
        <v>1008.18</v>
      </c>
      <c r="EE58" s="108">
        <f t="shared" si="14"/>
        <v>5195.0000000000009</v>
      </c>
      <c r="EF58" s="108">
        <f t="shared" si="15"/>
        <v>5195.0000000000009</v>
      </c>
      <c r="EG58" s="108">
        <v>0</v>
      </c>
      <c r="EH58" s="108">
        <v>0</v>
      </c>
      <c r="EI58" s="108">
        <v>0</v>
      </c>
      <c r="EJ58" s="108">
        <v>0</v>
      </c>
      <c r="EK58" s="108">
        <v>0</v>
      </c>
      <c r="EL58" s="108">
        <v>0</v>
      </c>
      <c r="EM58" s="108">
        <v>0</v>
      </c>
      <c r="EN58" s="108">
        <f t="shared" si="16"/>
        <v>0</v>
      </c>
      <c r="EO58" s="108">
        <v>1459.35</v>
      </c>
      <c r="EP58" s="108">
        <v>0</v>
      </c>
      <c r="EQ58" s="108">
        <v>0</v>
      </c>
      <c r="ER58" s="108">
        <v>0</v>
      </c>
      <c r="ES58" s="108">
        <v>0</v>
      </c>
      <c r="ET58" s="108">
        <v>2402.66</v>
      </c>
      <c r="EU58" s="108">
        <v>0</v>
      </c>
      <c r="EV58" s="108">
        <v>0</v>
      </c>
      <c r="EW58" s="108">
        <v>243</v>
      </c>
      <c r="EX58" s="108">
        <v>0</v>
      </c>
      <c r="EY58" s="108">
        <v>182.25</v>
      </c>
      <c r="EZ58" s="108">
        <v>0</v>
      </c>
      <c r="FD58" s="108">
        <f t="shared" si="17"/>
        <v>4287.26</v>
      </c>
      <c r="FE58" s="108">
        <f t="shared" si="18"/>
        <v>4287.26</v>
      </c>
      <c r="FM58" s="108">
        <f t="shared" si="19"/>
        <v>0</v>
      </c>
      <c r="FU58" s="108">
        <f t="shared" si="3"/>
        <v>0</v>
      </c>
      <c r="FV58" s="108">
        <v>0</v>
      </c>
      <c r="GB58" s="108">
        <f t="shared" si="20"/>
        <v>0</v>
      </c>
      <c r="GJ58" s="108">
        <f t="shared" si="21"/>
        <v>0</v>
      </c>
      <c r="GK58" s="108">
        <v>1459.35</v>
      </c>
      <c r="GL58" s="108">
        <v>0</v>
      </c>
      <c r="GM58" s="108">
        <v>0</v>
      </c>
      <c r="GN58" s="108">
        <v>0</v>
      </c>
      <c r="GO58" s="108">
        <v>0</v>
      </c>
      <c r="GP58" s="108">
        <v>2402.66</v>
      </c>
      <c r="GQ58" s="108">
        <v>0</v>
      </c>
      <c r="GR58" s="108">
        <v>0</v>
      </c>
      <c r="GS58" s="108">
        <v>243</v>
      </c>
      <c r="GT58" s="108">
        <v>0</v>
      </c>
      <c r="GU58" s="108">
        <v>182.25</v>
      </c>
      <c r="GV58" s="108">
        <v>0</v>
      </c>
      <c r="GX58" s="108">
        <v>0</v>
      </c>
      <c r="GY58" s="108">
        <f t="shared" si="22"/>
        <v>4287.26</v>
      </c>
      <c r="GZ58" s="108">
        <f t="shared" si="23"/>
        <v>4287.26</v>
      </c>
      <c r="HR58" s="108">
        <f t="shared" si="24"/>
        <v>0</v>
      </c>
      <c r="HS58" s="108">
        <v>1459.35</v>
      </c>
      <c r="HT58" s="108">
        <v>0</v>
      </c>
      <c r="HU58" s="108">
        <v>0</v>
      </c>
      <c r="HV58" s="108">
        <v>0</v>
      </c>
      <c r="HW58" s="108">
        <v>0</v>
      </c>
      <c r="HX58" s="108">
        <v>2402.67</v>
      </c>
      <c r="HY58" s="108">
        <v>0</v>
      </c>
      <c r="HZ58" s="108">
        <v>0</v>
      </c>
      <c r="IA58" s="108">
        <v>243</v>
      </c>
      <c r="IB58" s="108">
        <v>0</v>
      </c>
      <c r="IC58" s="108">
        <v>182.25</v>
      </c>
      <c r="ID58" s="108">
        <v>0</v>
      </c>
      <c r="IF58" s="108">
        <v>0</v>
      </c>
      <c r="II58" s="108">
        <f t="shared" si="25"/>
        <v>4287.2700000000004</v>
      </c>
      <c r="IJ58" s="108">
        <f t="shared" si="26"/>
        <v>4287.2700000000004</v>
      </c>
      <c r="IM58" s="108">
        <v>1459.3499999999995</v>
      </c>
      <c r="IN58" s="108">
        <v>0</v>
      </c>
      <c r="IO58" s="108">
        <v>0</v>
      </c>
      <c r="IP58" s="108">
        <v>0</v>
      </c>
      <c r="IQ58" s="108">
        <v>0</v>
      </c>
      <c r="IR58" s="108">
        <v>2402.67</v>
      </c>
      <c r="IS58" s="108">
        <v>0</v>
      </c>
      <c r="IT58" s="108">
        <v>0</v>
      </c>
      <c r="IU58" s="108">
        <v>243</v>
      </c>
      <c r="IV58" s="108">
        <v>0</v>
      </c>
      <c r="IW58" s="108">
        <v>182.25</v>
      </c>
      <c r="IX58" s="108">
        <v>0</v>
      </c>
      <c r="IZ58" s="108">
        <v>0</v>
      </c>
      <c r="JC58" s="108">
        <f t="shared" si="28"/>
        <v>4287.2699999999995</v>
      </c>
      <c r="JD58" s="108">
        <f t="shared" si="27"/>
        <v>4287.2699999999995</v>
      </c>
    </row>
    <row r="59" spans="1:264" x14ac:dyDescent="0.25">
      <c r="A59" s="107">
        <v>630116</v>
      </c>
      <c r="N59" s="108">
        <v>0</v>
      </c>
      <c r="O59" s="108">
        <v>0</v>
      </c>
      <c r="P59" s="108">
        <v>0</v>
      </c>
      <c r="Q59" s="108">
        <v>0</v>
      </c>
      <c r="R59" s="108">
        <v>0</v>
      </c>
      <c r="S59" s="108">
        <v>0</v>
      </c>
      <c r="T59" s="108">
        <v>0</v>
      </c>
      <c r="V59" s="108">
        <f t="shared" si="0"/>
        <v>0</v>
      </c>
      <c r="AC59" s="108">
        <v>210.6</v>
      </c>
      <c r="AD59" s="108">
        <v>126.36</v>
      </c>
      <c r="AE59" s="108">
        <v>0</v>
      </c>
      <c r="AF59" s="108">
        <v>0</v>
      </c>
      <c r="AG59" s="108">
        <v>421.59</v>
      </c>
      <c r="AH59" s="108">
        <v>0</v>
      </c>
      <c r="AI59" s="108">
        <v>0</v>
      </c>
      <c r="AL59" s="108">
        <f t="shared" si="5"/>
        <v>758.55</v>
      </c>
      <c r="AM59" s="108">
        <f t="shared" si="1"/>
        <v>758.55</v>
      </c>
      <c r="BD59" s="108">
        <f t="shared" si="6"/>
        <v>0</v>
      </c>
      <c r="BI59" s="108">
        <v>11.1</v>
      </c>
      <c r="BJ59" s="108">
        <v>0</v>
      </c>
      <c r="BR59" s="108">
        <f t="shared" si="7"/>
        <v>11.1</v>
      </c>
      <c r="BS59" s="108">
        <v>210.6</v>
      </c>
      <c r="BT59" s="108">
        <v>126.36</v>
      </c>
      <c r="BU59" s="108">
        <v>0</v>
      </c>
      <c r="BV59" s="108">
        <v>0</v>
      </c>
      <c r="BW59" s="108">
        <v>421.59</v>
      </c>
      <c r="BX59" s="108">
        <v>0</v>
      </c>
      <c r="BY59" s="108">
        <v>0</v>
      </c>
      <c r="BZ59" s="108">
        <v>0</v>
      </c>
      <c r="CB59" s="108">
        <f t="shared" si="8"/>
        <v>758.55</v>
      </c>
      <c r="CC59" s="108">
        <f t="shared" si="9"/>
        <v>769.65</v>
      </c>
      <c r="CT59" s="108">
        <f t="shared" si="2"/>
        <v>0</v>
      </c>
      <c r="CU59" s="108">
        <v>210.6</v>
      </c>
      <c r="CV59" s="108">
        <v>126.36</v>
      </c>
      <c r="CW59" s="108">
        <v>0</v>
      </c>
      <c r="CX59" s="108">
        <v>0</v>
      </c>
      <c r="CY59" s="108">
        <v>421.59</v>
      </c>
      <c r="CZ59" s="108">
        <v>0</v>
      </c>
      <c r="DA59" s="108">
        <v>0</v>
      </c>
      <c r="DB59" s="108">
        <v>0</v>
      </c>
      <c r="DD59" s="108">
        <v>0</v>
      </c>
      <c r="DE59" s="108">
        <f t="shared" si="10"/>
        <v>758.55</v>
      </c>
      <c r="DF59" s="108">
        <f t="shared" si="11"/>
        <v>758.55</v>
      </c>
      <c r="DG59" s="108">
        <v>210.6</v>
      </c>
      <c r="DH59" s="108">
        <v>126.36</v>
      </c>
      <c r="DI59" s="108">
        <v>0</v>
      </c>
      <c r="DJ59" s="108">
        <v>0</v>
      </c>
      <c r="DK59" s="108">
        <v>421.59</v>
      </c>
      <c r="DL59" s="108">
        <v>0</v>
      </c>
      <c r="DM59" s="108">
        <v>0</v>
      </c>
      <c r="DN59" s="108">
        <v>0</v>
      </c>
      <c r="DO59" s="108">
        <f t="shared" si="12"/>
        <v>758.55</v>
      </c>
      <c r="DS59" s="108">
        <f t="shared" si="13"/>
        <v>0</v>
      </c>
      <c r="DT59" s="108">
        <v>210.59999999999994</v>
      </c>
      <c r="DU59" s="108">
        <v>126.35999999999991</v>
      </c>
      <c r="DV59" s="108">
        <v>0</v>
      </c>
      <c r="DW59" s="108">
        <v>0</v>
      </c>
      <c r="DX59" s="108">
        <v>421.59000000000009</v>
      </c>
      <c r="DY59" s="108">
        <v>0</v>
      </c>
      <c r="DZ59" s="108">
        <v>0</v>
      </c>
      <c r="EA59" s="108">
        <v>0</v>
      </c>
      <c r="ED59" s="108">
        <v>0</v>
      </c>
      <c r="EE59" s="108">
        <f t="shared" si="14"/>
        <v>758.55</v>
      </c>
      <c r="EF59" s="108">
        <f t="shared" si="15"/>
        <v>758.55</v>
      </c>
      <c r="EG59" s="108">
        <v>0</v>
      </c>
      <c r="EH59" s="108">
        <v>0</v>
      </c>
      <c r="EI59" s="108">
        <v>0</v>
      </c>
      <c r="EJ59" s="108">
        <v>0</v>
      </c>
      <c r="EK59" s="108">
        <v>0</v>
      </c>
      <c r="EL59" s="108">
        <v>0</v>
      </c>
      <c r="EM59" s="108">
        <v>0</v>
      </c>
      <c r="EN59" s="108">
        <f t="shared" si="16"/>
        <v>0</v>
      </c>
      <c r="EO59" s="108">
        <v>0</v>
      </c>
      <c r="EP59" s="108">
        <v>0</v>
      </c>
      <c r="EQ59" s="108">
        <v>0</v>
      </c>
      <c r="ER59" s="108">
        <v>0</v>
      </c>
      <c r="ES59" s="108">
        <v>0</v>
      </c>
      <c r="ET59" s="108">
        <v>0</v>
      </c>
      <c r="EU59" s="108">
        <v>0</v>
      </c>
      <c r="EV59" s="108">
        <v>0</v>
      </c>
      <c r="EW59" s="108">
        <v>0</v>
      </c>
      <c r="EX59" s="108">
        <v>0</v>
      </c>
      <c r="EY59" s="108">
        <v>0</v>
      </c>
      <c r="EZ59" s="108">
        <v>0</v>
      </c>
      <c r="FC59" s="108">
        <v>0</v>
      </c>
      <c r="FD59" s="108">
        <f t="shared" si="17"/>
        <v>0</v>
      </c>
      <c r="FE59" s="108">
        <f t="shared" si="18"/>
        <v>0</v>
      </c>
      <c r="FM59" s="108">
        <f t="shared" si="19"/>
        <v>0</v>
      </c>
      <c r="FU59" s="108">
        <f t="shared" si="3"/>
        <v>0</v>
      </c>
      <c r="FV59" s="108">
        <v>0</v>
      </c>
      <c r="GB59" s="108">
        <f t="shared" si="20"/>
        <v>0</v>
      </c>
      <c r="GJ59" s="108">
        <f t="shared" si="21"/>
        <v>0</v>
      </c>
      <c r="GK59" s="108">
        <v>0</v>
      </c>
      <c r="GL59" s="108">
        <v>0</v>
      </c>
      <c r="GM59" s="108">
        <v>0</v>
      </c>
      <c r="GN59" s="108">
        <v>0</v>
      </c>
      <c r="GO59" s="108">
        <v>0</v>
      </c>
      <c r="GP59" s="108">
        <v>0</v>
      </c>
      <c r="GQ59" s="108">
        <v>0</v>
      </c>
      <c r="GR59" s="108">
        <v>0</v>
      </c>
      <c r="GS59" s="108">
        <v>0</v>
      </c>
      <c r="GT59" s="108">
        <v>0</v>
      </c>
      <c r="GU59" s="108">
        <v>0</v>
      </c>
      <c r="GV59" s="108">
        <v>0</v>
      </c>
      <c r="GX59" s="108">
        <v>0</v>
      </c>
      <c r="GY59" s="108">
        <f t="shared" si="22"/>
        <v>0</v>
      </c>
      <c r="GZ59" s="108">
        <f t="shared" si="23"/>
        <v>0</v>
      </c>
      <c r="HR59" s="108">
        <f t="shared" si="24"/>
        <v>0</v>
      </c>
      <c r="HS59" s="108">
        <v>0</v>
      </c>
      <c r="HT59" s="108">
        <v>0</v>
      </c>
      <c r="HU59" s="108">
        <v>0</v>
      </c>
      <c r="HV59" s="108">
        <v>0</v>
      </c>
      <c r="HW59" s="108">
        <v>0</v>
      </c>
      <c r="HX59" s="108">
        <v>0</v>
      </c>
      <c r="HY59" s="108">
        <v>0</v>
      </c>
      <c r="HZ59" s="108">
        <v>0</v>
      </c>
      <c r="IA59" s="108">
        <v>0</v>
      </c>
      <c r="IB59" s="108">
        <v>0</v>
      </c>
      <c r="IC59" s="108">
        <v>0</v>
      </c>
      <c r="ID59" s="108">
        <v>0</v>
      </c>
      <c r="IF59" s="108">
        <v>0</v>
      </c>
      <c r="II59" s="108">
        <f t="shared" si="25"/>
        <v>0</v>
      </c>
      <c r="IJ59" s="108">
        <f t="shared" si="26"/>
        <v>0</v>
      </c>
      <c r="IM59" s="108">
        <v>0</v>
      </c>
      <c r="IN59" s="108">
        <v>0</v>
      </c>
      <c r="IO59" s="108">
        <v>0</v>
      </c>
      <c r="IP59" s="108">
        <v>0</v>
      </c>
      <c r="IQ59" s="108">
        <v>0</v>
      </c>
      <c r="IR59" s="108">
        <v>0</v>
      </c>
      <c r="IS59" s="108">
        <v>0</v>
      </c>
      <c r="IT59" s="108">
        <v>0</v>
      </c>
      <c r="IU59" s="108">
        <v>0</v>
      </c>
      <c r="IV59" s="108">
        <v>0</v>
      </c>
      <c r="IW59" s="108">
        <v>0</v>
      </c>
      <c r="IX59" s="108">
        <v>0</v>
      </c>
      <c r="IZ59" s="108">
        <v>0</v>
      </c>
      <c r="JC59" s="108">
        <f t="shared" si="28"/>
        <v>0</v>
      </c>
      <c r="JD59" s="108">
        <f t="shared" si="27"/>
        <v>0</v>
      </c>
    </row>
    <row r="60" spans="1:264" x14ac:dyDescent="0.25">
      <c r="A60" s="107">
        <v>593605</v>
      </c>
      <c r="B60" s="119"/>
      <c r="N60" s="108">
        <v>317.44</v>
      </c>
      <c r="O60" s="108">
        <v>680.96</v>
      </c>
      <c r="P60" s="108">
        <v>0</v>
      </c>
      <c r="Q60" s="108">
        <v>158.55000000000001</v>
      </c>
      <c r="R60" s="108">
        <v>93.15</v>
      </c>
      <c r="S60" s="108">
        <v>1.36</v>
      </c>
      <c r="T60" s="108">
        <v>0</v>
      </c>
      <c r="V60" s="108">
        <f t="shared" si="0"/>
        <v>1251.46</v>
      </c>
      <c r="AC60" s="108">
        <v>4565.16</v>
      </c>
      <c r="AD60" s="108">
        <v>1684.8</v>
      </c>
      <c r="AE60" s="108">
        <v>123.4</v>
      </c>
      <c r="AF60" s="108">
        <v>1233.96</v>
      </c>
      <c r="AG60" s="108">
        <v>0</v>
      </c>
      <c r="AH60" s="108">
        <v>241.8</v>
      </c>
      <c r="AI60" s="108">
        <v>421.2</v>
      </c>
      <c r="AL60" s="108">
        <f t="shared" si="5"/>
        <v>8270.32</v>
      </c>
      <c r="AM60" s="108">
        <f t="shared" si="1"/>
        <v>9521.7799999999988</v>
      </c>
      <c r="BD60" s="108">
        <f t="shared" si="6"/>
        <v>0</v>
      </c>
      <c r="BE60" s="108">
        <f>-46.08*2</f>
        <v>-92.16</v>
      </c>
      <c r="BH60" s="108">
        <v>-20</v>
      </c>
      <c r="BI60" s="108">
        <v>267.62</v>
      </c>
      <c r="BJ60" s="108">
        <v>727.4</v>
      </c>
      <c r="BR60" s="108">
        <f t="shared" si="7"/>
        <v>882.86</v>
      </c>
      <c r="BS60" s="108">
        <v>4565.16</v>
      </c>
      <c r="BT60" s="108">
        <v>1684.8</v>
      </c>
      <c r="BU60" s="108">
        <v>123.4</v>
      </c>
      <c r="BV60" s="108">
        <v>1233.96</v>
      </c>
      <c r="BW60" s="108">
        <v>0</v>
      </c>
      <c r="BX60" s="108">
        <v>241.8</v>
      </c>
      <c r="BY60" s="108">
        <v>421.2</v>
      </c>
      <c r="BZ60" s="108">
        <v>727.4</v>
      </c>
      <c r="CB60" s="108">
        <f t="shared" si="8"/>
        <v>8997.7199999999993</v>
      </c>
      <c r="CC60" s="108">
        <f t="shared" si="9"/>
        <v>9880.58</v>
      </c>
      <c r="CT60" s="108">
        <f t="shared" si="2"/>
        <v>0</v>
      </c>
      <c r="CU60" s="108">
        <v>4565.16</v>
      </c>
      <c r="CV60" s="108">
        <v>1684.8</v>
      </c>
      <c r="CW60" s="108">
        <v>123.4</v>
      </c>
      <c r="CX60" s="108">
        <v>1233.96</v>
      </c>
      <c r="CY60" s="108">
        <v>0</v>
      </c>
      <c r="CZ60" s="108">
        <v>241.8</v>
      </c>
      <c r="DA60" s="108">
        <v>421.2</v>
      </c>
      <c r="DB60" s="108">
        <v>727.4</v>
      </c>
      <c r="DD60" s="108">
        <v>0</v>
      </c>
      <c r="DE60" s="108">
        <f t="shared" si="10"/>
        <v>8997.7199999999993</v>
      </c>
      <c r="DF60" s="108">
        <f t="shared" si="11"/>
        <v>8997.7199999999993</v>
      </c>
      <c r="DG60" s="108">
        <v>4565.16</v>
      </c>
      <c r="DH60" s="108">
        <v>1684.8</v>
      </c>
      <c r="DI60" s="108">
        <v>123.4</v>
      </c>
      <c r="DJ60" s="108">
        <v>1233.96</v>
      </c>
      <c r="DK60" s="108">
        <v>0</v>
      </c>
      <c r="DL60" s="108">
        <v>241.8</v>
      </c>
      <c r="DM60" s="108">
        <v>421.2</v>
      </c>
      <c r="DN60" s="108">
        <v>727.4</v>
      </c>
      <c r="DO60" s="108">
        <f t="shared" si="12"/>
        <v>8997.7199999999993</v>
      </c>
      <c r="DS60" s="108">
        <f t="shared" si="13"/>
        <v>0</v>
      </c>
      <c r="DT60" s="108">
        <v>4565.1600000000035</v>
      </c>
      <c r="DU60" s="108">
        <v>1684.7999999999977</v>
      </c>
      <c r="DV60" s="108">
        <v>123.38000000000005</v>
      </c>
      <c r="DW60" s="108">
        <v>1233.96</v>
      </c>
      <c r="DX60" s="108">
        <v>0</v>
      </c>
      <c r="DY60" s="108">
        <v>241.80000000000007</v>
      </c>
      <c r="DZ60" s="108">
        <v>421.19999999999987</v>
      </c>
      <c r="EA60" s="108">
        <v>727.4</v>
      </c>
      <c r="ED60" s="108">
        <v>0</v>
      </c>
      <c r="EE60" s="108">
        <f t="shared" si="14"/>
        <v>8997.7000000000007</v>
      </c>
      <c r="EF60" s="108">
        <f t="shared" si="15"/>
        <v>8997.7000000000007</v>
      </c>
      <c r="EG60" s="108">
        <v>-815.4</v>
      </c>
      <c r="EH60" s="108">
        <v>-297</v>
      </c>
      <c r="EI60" s="108">
        <v>735.63</v>
      </c>
      <c r="EJ60" s="108">
        <v>237.3</v>
      </c>
      <c r="EK60" s="108">
        <v>0</v>
      </c>
      <c r="EL60" s="108">
        <v>-48</v>
      </c>
      <c r="EM60" s="108">
        <v>-54</v>
      </c>
      <c r="EN60" s="108">
        <f t="shared" si="16"/>
        <v>-241.47000000000008</v>
      </c>
      <c r="EO60" s="108">
        <v>227.01</v>
      </c>
      <c r="EP60" s="108">
        <v>0</v>
      </c>
      <c r="EQ60" s="108">
        <v>0</v>
      </c>
      <c r="ER60" s="108">
        <v>332.22</v>
      </c>
      <c r="ES60" s="108">
        <v>42</v>
      </c>
      <c r="ET60" s="108">
        <v>2989.98</v>
      </c>
      <c r="EU60" s="108">
        <v>0</v>
      </c>
      <c r="EV60" s="108">
        <v>0</v>
      </c>
      <c r="EW60" s="108">
        <v>3326.4</v>
      </c>
      <c r="EX60" s="108">
        <v>157.5</v>
      </c>
      <c r="EY60" s="108">
        <v>1644.3</v>
      </c>
      <c r="EZ60" s="108">
        <v>63</v>
      </c>
      <c r="FC60" s="108">
        <v>945.76</v>
      </c>
      <c r="FD60" s="108">
        <f t="shared" si="17"/>
        <v>9728.17</v>
      </c>
      <c r="FE60" s="108">
        <f t="shared" si="18"/>
        <v>9486.7000000000007</v>
      </c>
      <c r="FM60" s="108">
        <f t="shared" si="19"/>
        <v>0</v>
      </c>
      <c r="FU60" s="108">
        <f t="shared" si="3"/>
        <v>0</v>
      </c>
      <c r="FV60" s="108">
        <v>855.54</v>
      </c>
      <c r="GB60" s="108">
        <f t="shared" si="20"/>
        <v>855.54</v>
      </c>
      <c r="GE60" s="108">
        <v>-32.4</v>
      </c>
      <c r="GF60" s="108">
        <v>-6</v>
      </c>
      <c r="GH60" s="108">
        <v>-36</v>
      </c>
      <c r="GI60" s="108">
        <v>0</v>
      </c>
      <c r="GJ60" s="108">
        <f t="shared" si="21"/>
        <v>-74.400000000000006</v>
      </c>
      <c r="GK60" s="108">
        <v>227.01</v>
      </c>
      <c r="GL60" s="108">
        <v>0</v>
      </c>
      <c r="GM60" s="108">
        <v>0</v>
      </c>
      <c r="GN60" s="108">
        <v>332.22</v>
      </c>
      <c r="GO60" s="108">
        <v>42</v>
      </c>
      <c r="GP60" s="108">
        <v>2989.98</v>
      </c>
      <c r="GQ60" s="108">
        <v>0</v>
      </c>
      <c r="GR60" s="108">
        <v>0</v>
      </c>
      <c r="GS60" s="108">
        <v>3326.4</v>
      </c>
      <c r="GT60" s="108">
        <v>157.5</v>
      </c>
      <c r="GU60" s="108">
        <v>1644.3</v>
      </c>
      <c r="GV60" s="108">
        <v>63</v>
      </c>
      <c r="GX60" s="108">
        <v>855.54</v>
      </c>
      <c r="GY60" s="108">
        <f t="shared" si="22"/>
        <v>9637.9500000000007</v>
      </c>
      <c r="GZ60" s="108">
        <f t="shared" si="23"/>
        <v>10493.490000000002</v>
      </c>
      <c r="HR60" s="108">
        <f t="shared" si="24"/>
        <v>0</v>
      </c>
      <c r="HS60" s="108">
        <v>227.01</v>
      </c>
      <c r="HT60" s="108">
        <v>0</v>
      </c>
      <c r="HU60" s="108">
        <v>0</v>
      </c>
      <c r="HV60" s="108">
        <v>332.22</v>
      </c>
      <c r="HW60" s="108">
        <v>42</v>
      </c>
      <c r="HX60" s="108">
        <v>2989.98</v>
      </c>
      <c r="HY60" s="108">
        <v>0</v>
      </c>
      <c r="HZ60" s="108">
        <v>0</v>
      </c>
      <c r="IA60" s="108">
        <v>3326.4</v>
      </c>
      <c r="IB60" s="108">
        <v>157.5</v>
      </c>
      <c r="IC60" s="108">
        <v>1644.3</v>
      </c>
      <c r="ID60" s="108">
        <v>63</v>
      </c>
      <c r="IF60" s="108">
        <v>855.54</v>
      </c>
      <c r="IH60" s="108">
        <v>40</v>
      </c>
      <c r="II60" s="108">
        <f t="shared" si="25"/>
        <v>9677.9500000000007</v>
      </c>
      <c r="IJ60" s="108">
        <f t="shared" si="26"/>
        <v>9677.9500000000007</v>
      </c>
      <c r="IM60" s="108">
        <v>227.01</v>
      </c>
      <c r="IN60" s="108">
        <v>0</v>
      </c>
      <c r="IO60" s="108">
        <v>0</v>
      </c>
      <c r="IP60" s="108">
        <v>332.22</v>
      </c>
      <c r="IQ60" s="108">
        <v>42</v>
      </c>
      <c r="IR60" s="108">
        <v>2989.9800000000009</v>
      </c>
      <c r="IS60" s="108">
        <v>0</v>
      </c>
      <c r="IT60" s="108">
        <v>0</v>
      </c>
      <c r="IU60" s="108">
        <v>3326.400000000001</v>
      </c>
      <c r="IV60" s="108">
        <v>157.5</v>
      </c>
      <c r="IW60" s="108">
        <v>1644.2999999999995</v>
      </c>
      <c r="IX60" s="108">
        <v>63</v>
      </c>
      <c r="IZ60" s="108">
        <v>855.54</v>
      </c>
      <c r="JC60" s="108">
        <f t="shared" si="28"/>
        <v>9637.9500000000007</v>
      </c>
      <c r="JD60" s="108">
        <f t="shared" si="27"/>
        <v>9637.9500000000007</v>
      </c>
    </row>
    <row r="61" spans="1:264" x14ac:dyDescent="0.25">
      <c r="A61" s="107">
        <v>536038</v>
      </c>
      <c r="B61" s="119"/>
      <c r="E61" s="108">
        <v>-675.84</v>
      </c>
      <c r="F61" s="108">
        <v>-92.16</v>
      </c>
      <c r="G61" s="108">
        <v>0</v>
      </c>
      <c r="H61" s="108">
        <v>0</v>
      </c>
      <c r="I61" s="108">
        <v>434.7</v>
      </c>
      <c r="J61" s="108">
        <v>0</v>
      </c>
      <c r="K61" s="108">
        <v>0</v>
      </c>
      <c r="N61" s="108">
        <v>0</v>
      </c>
      <c r="O61" s="108">
        <v>0</v>
      </c>
      <c r="P61" s="108">
        <v>0</v>
      </c>
      <c r="Q61" s="108">
        <v>0</v>
      </c>
      <c r="R61" s="108">
        <v>0</v>
      </c>
      <c r="S61" s="108">
        <v>0</v>
      </c>
      <c r="T61" s="108">
        <v>0</v>
      </c>
      <c r="V61" s="108">
        <f t="shared" si="0"/>
        <v>0</v>
      </c>
      <c r="AC61" s="108">
        <v>6907.68</v>
      </c>
      <c r="AD61" s="108">
        <v>3852.36</v>
      </c>
      <c r="AE61" s="108">
        <v>0</v>
      </c>
      <c r="AF61" s="108">
        <v>6615.92</v>
      </c>
      <c r="AG61" s="108">
        <v>6278.45</v>
      </c>
      <c r="AH61" s="108">
        <v>98.4</v>
      </c>
      <c r="AI61" s="108">
        <v>0</v>
      </c>
      <c r="AL61" s="108">
        <f t="shared" si="5"/>
        <v>23752.81</v>
      </c>
      <c r="AM61" s="108">
        <f t="shared" si="1"/>
        <v>23752.81</v>
      </c>
      <c r="BD61" s="108">
        <f t="shared" si="6"/>
        <v>0</v>
      </c>
      <c r="BI61" s="108">
        <v>450.74</v>
      </c>
      <c r="BJ61" s="108">
        <v>27.24</v>
      </c>
      <c r="BR61" s="108">
        <f t="shared" si="7"/>
        <v>477.98</v>
      </c>
      <c r="BS61" s="108">
        <v>6907.68</v>
      </c>
      <c r="BT61" s="108">
        <v>3852.36</v>
      </c>
      <c r="BU61" s="108">
        <v>0</v>
      </c>
      <c r="BV61" s="108">
        <v>6615.92</v>
      </c>
      <c r="BW61" s="108">
        <v>6278.45</v>
      </c>
      <c r="BX61" s="108">
        <v>98.4</v>
      </c>
      <c r="BY61" s="108">
        <v>0</v>
      </c>
      <c r="BZ61" s="108">
        <v>27.24</v>
      </c>
      <c r="CB61" s="108">
        <f t="shared" si="8"/>
        <v>23780.050000000003</v>
      </c>
      <c r="CC61" s="108">
        <f t="shared" si="9"/>
        <v>24258.030000000002</v>
      </c>
      <c r="CT61" s="108">
        <f t="shared" si="2"/>
        <v>0</v>
      </c>
      <c r="CU61" s="108">
        <v>6907.68</v>
      </c>
      <c r="CV61" s="108">
        <v>3852.36</v>
      </c>
      <c r="CW61" s="108">
        <v>0</v>
      </c>
      <c r="CX61" s="108">
        <v>6615.92</v>
      </c>
      <c r="CY61" s="108">
        <v>6278.45</v>
      </c>
      <c r="CZ61" s="108">
        <v>98.4</v>
      </c>
      <c r="DA61" s="108">
        <v>0</v>
      </c>
      <c r="DB61" s="108">
        <v>27.24</v>
      </c>
      <c r="DD61" s="108">
        <v>0</v>
      </c>
      <c r="DE61" s="108">
        <f t="shared" si="10"/>
        <v>23780.050000000003</v>
      </c>
      <c r="DF61" s="108">
        <f t="shared" si="11"/>
        <v>23780.050000000003</v>
      </c>
      <c r="DG61" s="108">
        <v>6907.68</v>
      </c>
      <c r="DH61" s="108">
        <v>3852.36</v>
      </c>
      <c r="DI61" s="108">
        <v>0</v>
      </c>
      <c r="DJ61" s="108">
        <v>6615.92</v>
      </c>
      <c r="DK61" s="108">
        <v>6278.45</v>
      </c>
      <c r="DL61" s="108">
        <v>98.4</v>
      </c>
      <c r="DM61" s="108">
        <v>0</v>
      </c>
      <c r="DN61" s="108">
        <v>27.24</v>
      </c>
      <c r="DO61" s="108">
        <f t="shared" si="12"/>
        <v>23780.050000000003</v>
      </c>
      <c r="DS61" s="108">
        <f t="shared" si="13"/>
        <v>0</v>
      </c>
      <c r="DT61" s="108">
        <v>6907.6800000000148</v>
      </c>
      <c r="DU61" s="108">
        <v>3852.360000000001</v>
      </c>
      <c r="DV61" s="108">
        <v>0</v>
      </c>
      <c r="DW61" s="108">
        <v>6615.940000000006</v>
      </c>
      <c r="DX61" s="108">
        <v>6278.4400000000032</v>
      </c>
      <c r="DY61" s="108">
        <v>98.400000000000034</v>
      </c>
      <c r="DZ61" s="108">
        <v>0</v>
      </c>
      <c r="EA61" s="108">
        <v>27.24</v>
      </c>
      <c r="ED61" s="108">
        <v>4320.75</v>
      </c>
      <c r="EE61" s="108">
        <f t="shared" si="14"/>
        <v>28100.810000000027</v>
      </c>
      <c r="EF61" s="108">
        <f t="shared" si="15"/>
        <v>28100.810000000027</v>
      </c>
      <c r="EG61" s="108">
        <v>2543.4</v>
      </c>
      <c r="EH61" s="108">
        <v>842.4</v>
      </c>
      <c r="EI61" s="108">
        <v>0</v>
      </c>
      <c r="EJ61" s="108">
        <v>-1091.58</v>
      </c>
      <c r="EK61" s="108">
        <v>4021.32</v>
      </c>
      <c r="EL61" s="108">
        <v>246</v>
      </c>
      <c r="EM61" s="108">
        <v>0</v>
      </c>
      <c r="EN61" s="108">
        <f t="shared" si="16"/>
        <v>6561.5400000000009</v>
      </c>
      <c r="EO61" s="108">
        <v>13750.32</v>
      </c>
      <c r="EP61" s="108">
        <v>0</v>
      </c>
      <c r="EQ61" s="108">
        <v>0</v>
      </c>
      <c r="ER61" s="108">
        <v>0</v>
      </c>
      <c r="ES61" s="108">
        <v>0</v>
      </c>
      <c r="ET61" s="108">
        <v>6086.75</v>
      </c>
      <c r="EU61" s="108">
        <v>0</v>
      </c>
      <c r="EV61" s="108">
        <v>0</v>
      </c>
      <c r="EW61" s="108">
        <v>4082.4</v>
      </c>
      <c r="EX61" s="108">
        <v>90</v>
      </c>
      <c r="EY61" s="108">
        <v>2389.5</v>
      </c>
      <c r="EZ61" s="108">
        <v>0</v>
      </c>
      <c r="FD61" s="108">
        <f t="shared" si="17"/>
        <v>26398.97</v>
      </c>
      <c r="FE61" s="108">
        <f t="shared" si="18"/>
        <v>32960.51</v>
      </c>
      <c r="FM61" s="108">
        <f t="shared" si="19"/>
        <v>0</v>
      </c>
      <c r="FU61" s="108">
        <f t="shared" si="3"/>
        <v>0</v>
      </c>
      <c r="FV61" s="108">
        <v>124.83</v>
      </c>
      <c r="GB61" s="108">
        <f t="shared" si="20"/>
        <v>124.83</v>
      </c>
      <c r="GJ61" s="108">
        <f t="shared" si="21"/>
        <v>0</v>
      </c>
      <c r="GK61" s="108">
        <v>13750.32</v>
      </c>
      <c r="GL61" s="108">
        <v>0</v>
      </c>
      <c r="GM61" s="108">
        <v>0</v>
      </c>
      <c r="GN61" s="108">
        <v>0</v>
      </c>
      <c r="GO61" s="108">
        <v>0</v>
      </c>
      <c r="GP61" s="108">
        <v>6086.75</v>
      </c>
      <c r="GQ61" s="108">
        <v>0</v>
      </c>
      <c r="GR61" s="108">
        <v>0</v>
      </c>
      <c r="GS61" s="108">
        <v>4082.4</v>
      </c>
      <c r="GT61" s="108">
        <v>90</v>
      </c>
      <c r="GU61" s="108">
        <v>2389.5</v>
      </c>
      <c r="GV61" s="108">
        <v>0</v>
      </c>
      <c r="GX61" s="108">
        <v>124.83</v>
      </c>
      <c r="GY61" s="108">
        <f t="shared" si="22"/>
        <v>26523.800000000003</v>
      </c>
      <c r="GZ61" s="108">
        <f t="shared" si="23"/>
        <v>26648.630000000005</v>
      </c>
      <c r="HR61" s="108">
        <f t="shared" si="24"/>
        <v>0</v>
      </c>
      <c r="HS61" s="108">
        <v>13750.32</v>
      </c>
      <c r="HT61" s="108">
        <v>0</v>
      </c>
      <c r="HU61" s="108">
        <v>0</v>
      </c>
      <c r="HV61" s="108">
        <v>0</v>
      </c>
      <c r="HW61" s="108">
        <v>0</v>
      </c>
      <c r="HX61" s="108">
        <v>6086.73</v>
      </c>
      <c r="HY61" s="108">
        <v>0</v>
      </c>
      <c r="HZ61" s="108">
        <v>0</v>
      </c>
      <c r="IA61" s="108">
        <v>4082.4</v>
      </c>
      <c r="IB61" s="108">
        <v>90</v>
      </c>
      <c r="IC61" s="108">
        <v>2389.5</v>
      </c>
      <c r="ID61" s="108">
        <v>0</v>
      </c>
      <c r="IF61" s="108">
        <v>124.83</v>
      </c>
      <c r="II61" s="108">
        <f t="shared" si="25"/>
        <v>26523.780000000002</v>
      </c>
      <c r="IJ61" s="108">
        <f t="shared" si="26"/>
        <v>26523.780000000002</v>
      </c>
      <c r="IM61" s="108">
        <v>13750.32</v>
      </c>
      <c r="IN61" s="108">
        <v>0</v>
      </c>
      <c r="IO61" s="108">
        <v>0</v>
      </c>
      <c r="IP61" s="108">
        <v>0</v>
      </c>
      <c r="IQ61" s="108">
        <v>0</v>
      </c>
      <c r="IR61" s="108">
        <v>6086.73</v>
      </c>
      <c r="IS61" s="108">
        <v>0</v>
      </c>
      <c r="IT61" s="108">
        <v>0</v>
      </c>
      <c r="IU61" s="108">
        <v>4082.400000000001</v>
      </c>
      <c r="IV61" s="108">
        <v>90</v>
      </c>
      <c r="IW61" s="108">
        <v>2389.5</v>
      </c>
      <c r="IX61" s="108">
        <v>0</v>
      </c>
      <c r="IZ61" s="108">
        <v>124.83</v>
      </c>
      <c r="JC61" s="108">
        <f t="shared" si="28"/>
        <v>26523.780000000002</v>
      </c>
      <c r="JD61" s="108">
        <f t="shared" si="27"/>
        <v>26523.780000000002</v>
      </c>
    </row>
    <row r="62" spans="1:264" x14ac:dyDescent="0.25">
      <c r="A62" s="107">
        <v>630142</v>
      </c>
      <c r="N62" s="108">
        <v>0</v>
      </c>
      <c r="O62" s="108">
        <v>0</v>
      </c>
      <c r="P62" s="108">
        <v>0</v>
      </c>
      <c r="Q62" s="108">
        <v>-113.25</v>
      </c>
      <c r="R62" s="108">
        <v>0</v>
      </c>
      <c r="S62" s="108">
        <v>0</v>
      </c>
      <c r="T62" s="108">
        <v>0</v>
      </c>
      <c r="V62" s="108">
        <f t="shared" si="0"/>
        <v>-113.25</v>
      </c>
      <c r="AC62" s="108">
        <v>407.16</v>
      </c>
      <c r="AD62" s="108">
        <v>147.41999999999999</v>
      </c>
      <c r="AE62" s="108">
        <v>0</v>
      </c>
      <c r="AF62" s="108">
        <v>904.9</v>
      </c>
      <c r="AG62" s="108">
        <v>0</v>
      </c>
      <c r="AH62" s="108">
        <v>0</v>
      </c>
      <c r="AI62" s="108">
        <v>0</v>
      </c>
      <c r="AL62" s="108">
        <f t="shared" si="5"/>
        <v>1459.48</v>
      </c>
      <c r="AM62" s="108">
        <f t="shared" si="1"/>
        <v>1346.23</v>
      </c>
      <c r="BD62" s="108">
        <f t="shared" si="6"/>
        <v>0</v>
      </c>
      <c r="BI62" s="108">
        <v>35.33</v>
      </c>
      <c r="BJ62" s="108">
        <v>0</v>
      </c>
      <c r="BR62" s="108">
        <f t="shared" si="7"/>
        <v>35.33</v>
      </c>
      <c r="BS62" s="108">
        <v>407.16</v>
      </c>
      <c r="BT62" s="108">
        <v>147.41999999999999</v>
      </c>
      <c r="BU62" s="108">
        <v>0</v>
      </c>
      <c r="BV62" s="108">
        <v>904.9</v>
      </c>
      <c r="BW62" s="108">
        <v>0</v>
      </c>
      <c r="BX62" s="108">
        <v>0</v>
      </c>
      <c r="BY62" s="108">
        <v>0</v>
      </c>
      <c r="BZ62" s="108">
        <v>0</v>
      </c>
      <c r="CB62" s="108">
        <f t="shared" si="8"/>
        <v>1459.48</v>
      </c>
      <c r="CC62" s="108">
        <f t="shared" si="9"/>
        <v>1494.81</v>
      </c>
      <c r="CT62" s="108">
        <f t="shared" si="2"/>
        <v>0</v>
      </c>
      <c r="CU62" s="108">
        <v>407.16</v>
      </c>
      <c r="CV62" s="108">
        <v>147.41999999999999</v>
      </c>
      <c r="CW62" s="108">
        <v>0</v>
      </c>
      <c r="CX62" s="108">
        <v>904.9</v>
      </c>
      <c r="CY62" s="108">
        <v>0</v>
      </c>
      <c r="CZ62" s="108">
        <v>0</v>
      </c>
      <c r="DA62" s="108">
        <v>0</v>
      </c>
      <c r="DB62" s="108">
        <v>0</v>
      </c>
      <c r="DD62" s="108">
        <v>0</v>
      </c>
      <c r="DE62" s="108">
        <f t="shared" si="10"/>
        <v>1459.48</v>
      </c>
      <c r="DF62" s="108">
        <f t="shared" si="11"/>
        <v>1459.48</v>
      </c>
      <c r="DG62" s="108">
        <v>407.16</v>
      </c>
      <c r="DH62" s="108">
        <v>147.41999999999999</v>
      </c>
      <c r="DI62" s="108">
        <v>0</v>
      </c>
      <c r="DJ62" s="108">
        <v>904.9</v>
      </c>
      <c r="DK62" s="108">
        <v>0</v>
      </c>
      <c r="DL62" s="108">
        <v>0</v>
      </c>
      <c r="DM62" s="108">
        <v>0</v>
      </c>
      <c r="DN62" s="108">
        <v>0</v>
      </c>
      <c r="DO62" s="108">
        <f t="shared" si="12"/>
        <v>1459.48</v>
      </c>
      <c r="DS62" s="108">
        <f t="shared" si="13"/>
        <v>0</v>
      </c>
      <c r="DT62" s="108">
        <v>407.15999999999968</v>
      </c>
      <c r="DU62" s="108">
        <v>147.42000000000016</v>
      </c>
      <c r="DV62" s="108">
        <v>0</v>
      </c>
      <c r="DW62" s="108">
        <v>904.91999999999928</v>
      </c>
      <c r="DX62" s="108">
        <v>0</v>
      </c>
      <c r="DY62" s="108">
        <v>0</v>
      </c>
      <c r="DZ62" s="108">
        <v>0</v>
      </c>
      <c r="EA62" s="108">
        <v>0</v>
      </c>
      <c r="ED62" s="108">
        <v>566.5</v>
      </c>
      <c r="EE62" s="108">
        <f t="shared" si="14"/>
        <v>2025.9999999999991</v>
      </c>
      <c r="EF62" s="108">
        <f t="shared" si="15"/>
        <v>2025.9999999999991</v>
      </c>
      <c r="EG62" s="108">
        <v>0</v>
      </c>
      <c r="EH62" s="108">
        <v>0</v>
      </c>
      <c r="EI62" s="108">
        <v>0</v>
      </c>
      <c r="EJ62" s="108">
        <v>0</v>
      </c>
      <c r="EK62" s="108">
        <v>0</v>
      </c>
      <c r="EL62" s="108">
        <v>0</v>
      </c>
      <c r="EM62" s="108">
        <v>0</v>
      </c>
      <c r="EN62" s="108">
        <f t="shared" si="16"/>
        <v>0</v>
      </c>
      <c r="EO62" s="108">
        <v>2740.34</v>
      </c>
      <c r="EP62" s="108">
        <v>0</v>
      </c>
      <c r="EQ62" s="108">
        <v>0</v>
      </c>
      <c r="ER62" s="108">
        <v>0</v>
      </c>
      <c r="ES62" s="108">
        <v>0</v>
      </c>
      <c r="ET62" s="108">
        <v>0</v>
      </c>
      <c r="EU62" s="108">
        <v>0</v>
      </c>
      <c r="EV62" s="108">
        <v>0</v>
      </c>
      <c r="EW62" s="108">
        <v>264.60000000000002</v>
      </c>
      <c r="EX62" s="108">
        <v>0</v>
      </c>
      <c r="EY62" s="108">
        <v>0</v>
      </c>
      <c r="EZ62" s="108">
        <v>0</v>
      </c>
      <c r="FD62" s="108">
        <f t="shared" si="17"/>
        <v>3004.94</v>
      </c>
      <c r="FE62" s="108">
        <f t="shared" si="18"/>
        <v>3004.94</v>
      </c>
      <c r="FM62" s="108">
        <f t="shared" si="19"/>
        <v>0</v>
      </c>
      <c r="FU62" s="108">
        <f t="shared" si="3"/>
        <v>0</v>
      </c>
      <c r="FV62" s="108">
        <v>0</v>
      </c>
      <c r="GB62" s="108">
        <f t="shared" si="20"/>
        <v>0</v>
      </c>
      <c r="GJ62" s="108">
        <f t="shared" si="21"/>
        <v>0</v>
      </c>
      <c r="GK62" s="108">
        <v>2740.34</v>
      </c>
      <c r="GL62" s="108">
        <v>0</v>
      </c>
      <c r="GM62" s="108">
        <v>0</v>
      </c>
      <c r="GN62" s="108">
        <v>0</v>
      </c>
      <c r="GO62" s="108">
        <v>0</v>
      </c>
      <c r="GP62" s="108">
        <v>0</v>
      </c>
      <c r="GQ62" s="108">
        <v>0</v>
      </c>
      <c r="GR62" s="108">
        <v>0</v>
      </c>
      <c r="GS62" s="108">
        <v>264.60000000000002</v>
      </c>
      <c r="GT62" s="108">
        <v>0</v>
      </c>
      <c r="GU62" s="108">
        <v>0</v>
      </c>
      <c r="GV62" s="108">
        <v>0</v>
      </c>
      <c r="GX62" s="108">
        <v>0</v>
      </c>
      <c r="GY62" s="108">
        <f t="shared" si="22"/>
        <v>3004.94</v>
      </c>
      <c r="GZ62" s="108">
        <f t="shared" si="23"/>
        <v>3004.94</v>
      </c>
      <c r="HR62" s="108">
        <f t="shared" si="24"/>
        <v>0</v>
      </c>
      <c r="HS62" s="108">
        <v>2740.34</v>
      </c>
      <c r="HT62" s="108">
        <v>0</v>
      </c>
      <c r="HU62" s="108">
        <v>0</v>
      </c>
      <c r="HV62" s="108">
        <v>0</v>
      </c>
      <c r="HW62" s="108">
        <v>0</v>
      </c>
      <c r="HX62" s="108">
        <v>0</v>
      </c>
      <c r="HY62" s="108">
        <v>0</v>
      </c>
      <c r="HZ62" s="108">
        <v>0</v>
      </c>
      <c r="IA62" s="108">
        <v>264.60000000000002</v>
      </c>
      <c r="IB62" s="108">
        <v>0</v>
      </c>
      <c r="IC62" s="108">
        <v>0</v>
      </c>
      <c r="ID62" s="108">
        <v>0</v>
      </c>
      <c r="IF62" s="108">
        <v>0</v>
      </c>
      <c r="II62" s="108">
        <f t="shared" si="25"/>
        <v>3004.94</v>
      </c>
      <c r="IJ62" s="108">
        <f t="shared" si="26"/>
        <v>3004.94</v>
      </c>
      <c r="IM62" s="108">
        <v>2740.3199999999997</v>
      </c>
      <c r="IN62" s="108">
        <v>0</v>
      </c>
      <c r="IO62" s="108">
        <v>0</v>
      </c>
      <c r="IP62" s="108">
        <v>0</v>
      </c>
      <c r="IQ62" s="108">
        <v>0</v>
      </c>
      <c r="IR62" s="108">
        <v>0</v>
      </c>
      <c r="IS62" s="108">
        <v>0</v>
      </c>
      <c r="IT62" s="108">
        <v>0</v>
      </c>
      <c r="IU62" s="108">
        <v>264.60000000000002</v>
      </c>
      <c r="IV62" s="108">
        <v>0</v>
      </c>
      <c r="IW62" s="108">
        <v>0</v>
      </c>
      <c r="IX62" s="108">
        <v>0</v>
      </c>
      <c r="IZ62" s="108">
        <v>0</v>
      </c>
      <c r="JC62" s="108">
        <f t="shared" si="28"/>
        <v>3004.9199999999996</v>
      </c>
      <c r="JD62" s="108">
        <f t="shared" si="27"/>
        <v>3004.9199999999996</v>
      </c>
    </row>
    <row r="63" spans="1:264" x14ac:dyDescent="0.25">
      <c r="A63" s="107">
        <v>730157</v>
      </c>
      <c r="N63" s="108">
        <v>0</v>
      </c>
      <c r="O63" s="108">
        <v>0</v>
      </c>
      <c r="P63" s="108">
        <v>0</v>
      </c>
      <c r="Q63" s="108">
        <v>0</v>
      </c>
      <c r="R63" s="108">
        <v>0</v>
      </c>
      <c r="S63" s="108">
        <v>0</v>
      </c>
      <c r="T63" s="108">
        <v>0</v>
      </c>
      <c r="V63" s="108">
        <f t="shared" si="0"/>
        <v>0</v>
      </c>
      <c r="AC63" s="108">
        <v>265.68</v>
      </c>
      <c r="AD63" s="108">
        <v>265.68</v>
      </c>
      <c r="AE63" s="108">
        <v>0</v>
      </c>
      <c r="AF63" s="108">
        <v>308.49</v>
      </c>
      <c r="AG63" s="108">
        <v>843.18</v>
      </c>
      <c r="AH63" s="108">
        <v>0</v>
      </c>
      <c r="AI63" s="108">
        <v>0</v>
      </c>
      <c r="AL63" s="108">
        <f t="shared" si="5"/>
        <v>1683.03</v>
      </c>
      <c r="AM63" s="108">
        <f t="shared" si="1"/>
        <v>1683.03</v>
      </c>
      <c r="BD63" s="108">
        <f t="shared" si="6"/>
        <v>0</v>
      </c>
      <c r="BI63" s="108">
        <v>42.37</v>
      </c>
      <c r="BJ63" s="108">
        <v>0</v>
      </c>
      <c r="BR63" s="108">
        <f t="shared" si="7"/>
        <v>42.37</v>
      </c>
      <c r="BS63" s="108">
        <v>265.68</v>
      </c>
      <c r="BT63" s="108">
        <v>265.68</v>
      </c>
      <c r="BU63" s="108">
        <v>0</v>
      </c>
      <c r="BV63" s="108">
        <v>308.49</v>
      </c>
      <c r="BW63" s="108">
        <v>843.18</v>
      </c>
      <c r="BX63" s="108">
        <v>0</v>
      </c>
      <c r="BY63" s="108">
        <v>0</v>
      </c>
      <c r="BZ63" s="108">
        <v>0</v>
      </c>
      <c r="CB63" s="108">
        <f t="shared" si="8"/>
        <v>1683.03</v>
      </c>
      <c r="CC63" s="108">
        <f t="shared" si="9"/>
        <v>1725.3999999999999</v>
      </c>
      <c r="CT63" s="108">
        <f t="shared" si="2"/>
        <v>0</v>
      </c>
      <c r="CU63" s="108">
        <v>265.68</v>
      </c>
      <c r="CV63" s="108">
        <v>265.68</v>
      </c>
      <c r="CW63" s="108">
        <v>0</v>
      </c>
      <c r="CX63" s="108">
        <v>308.49</v>
      </c>
      <c r="CY63" s="108">
        <v>843.18</v>
      </c>
      <c r="CZ63" s="108">
        <v>0</v>
      </c>
      <c r="DA63" s="108">
        <v>0</v>
      </c>
      <c r="DB63" s="108">
        <v>0</v>
      </c>
      <c r="DD63" s="108">
        <v>0</v>
      </c>
      <c r="DE63" s="108">
        <f t="shared" si="10"/>
        <v>1683.03</v>
      </c>
      <c r="DF63" s="108">
        <f t="shared" si="11"/>
        <v>1683.03</v>
      </c>
      <c r="DG63" s="108">
        <v>265.68</v>
      </c>
      <c r="DH63" s="108">
        <v>265.68</v>
      </c>
      <c r="DI63" s="108">
        <v>0</v>
      </c>
      <c r="DJ63" s="108">
        <v>308.49</v>
      </c>
      <c r="DK63" s="108">
        <v>843.18</v>
      </c>
      <c r="DL63" s="108">
        <v>0</v>
      </c>
      <c r="DM63" s="108">
        <v>0</v>
      </c>
      <c r="DN63" s="108">
        <v>0</v>
      </c>
      <c r="DO63" s="108">
        <f t="shared" si="12"/>
        <v>1683.03</v>
      </c>
      <c r="DS63" s="108">
        <f t="shared" si="13"/>
        <v>0</v>
      </c>
      <c r="DT63" s="108">
        <v>265.67999999999989</v>
      </c>
      <c r="DU63" s="108">
        <v>265.67999999999989</v>
      </c>
      <c r="DV63" s="108">
        <v>0</v>
      </c>
      <c r="DW63" s="108">
        <v>308.49</v>
      </c>
      <c r="DX63" s="108">
        <v>843.18000000000018</v>
      </c>
      <c r="DY63" s="108">
        <v>0</v>
      </c>
      <c r="DZ63" s="108">
        <v>0</v>
      </c>
      <c r="EA63" s="108">
        <v>0</v>
      </c>
      <c r="ED63" s="108">
        <v>0</v>
      </c>
      <c r="EE63" s="108">
        <f t="shared" si="14"/>
        <v>1683.03</v>
      </c>
      <c r="EF63" s="108">
        <f t="shared" si="15"/>
        <v>1683.03</v>
      </c>
      <c r="EG63" s="108">
        <v>0</v>
      </c>
      <c r="EH63" s="108">
        <v>0</v>
      </c>
      <c r="EI63" s="108">
        <v>0</v>
      </c>
      <c r="EJ63" s="108">
        <v>0</v>
      </c>
      <c r="EK63" s="108">
        <v>0</v>
      </c>
      <c r="EL63" s="108">
        <v>0</v>
      </c>
      <c r="EM63" s="108">
        <v>0</v>
      </c>
      <c r="EN63" s="108">
        <f t="shared" si="16"/>
        <v>0</v>
      </c>
      <c r="EO63" s="108">
        <v>2675.48</v>
      </c>
      <c r="EP63" s="108">
        <v>0</v>
      </c>
      <c r="EQ63" s="108">
        <v>0</v>
      </c>
      <c r="ER63" s="108">
        <v>0</v>
      </c>
      <c r="ES63" s="108">
        <v>0</v>
      </c>
      <c r="ET63" s="108">
        <v>0</v>
      </c>
      <c r="EU63" s="108">
        <v>0</v>
      </c>
      <c r="EV63" s="108">
        <v>0</v>
      </c>
      <c r="EW63" s="108">
        <v>170.1</v>
      </c>
      <c r="EX63" s="108">
        <v>0</v>
      </c>
      <c r="EY63" s="108">
        <v>170.1</v>
      </c>
      <c r="EZ63" s="108">
        <v>0</v>
      </c>
      <c r="FC63" s="108">
        <v>288.05</v>
      </c>
      <c r="FD63" s="108">
        <f t="shared" si="17"/>
        <v>3303.73</v>
      </c>
      <c r="FE63" s="108">
        <f t="shared" si="18"/>
        <v>3303.73</v>
      </c>
      <c r="FM63" s="108">
        <f t="shared" si="19"/>
        <v>0</v>
      </c>
      <c r="FU63" s="108">
        <f t="shared" si="3"/>
        <v>0</v>
      </c>
      <c r="FV63" s="108">
        <v>0</v>
      </c>
      <c r="GB63" s="108">
        <f t="shared" si="20"/>
        <v>0</v>
      </c>
      <c r="GJ63" s="108">
        <f t="shared" si="21"/>
        <v>0</v>
      </c>
      <c r="GK63" s="108">
        <v>2675.48</v>
      </c>
      <c r="GL63" s="108">
        <v>0</v>
      </c>
      <c r="GM63" s="108">
        <v>0</v>
      </c>
      <c r="GN63" s="108">
        <v>0</v>
      </c>
      <c r="GO63" s="108">
        <v>0</v>
      </c>
      <c r="GP63" s="108">
        <v>0</v>
      </c>
      <c r="GQ63" s="108">
        <v>0</v>
      </c>
      <c r="GR63" s="108">
        <v>0</v>
      </c>
      <c r="GS63" s="108">
        <v>170.1</v>
      </c>
      <c r="GT63" s="108">
        <v>0</v>
      </c>
      <c r="GU63" s="108">
        <v>170.1</v>
      </c>
      <c r="GV63" s="108">
        <v>0</v>
      </c>
      <c r="GX63" s="108">
        <v>0</v>
      </c>
      <c r="GY63" s="108">
        <f t="shared" si="22"/>
        <v>3015.68</v>
      </c>
      <c r="GZ63" s="108">
        <f t="shared" si="23"/>
        <v>3015.68</v>
      </c>
      <c r="HR63" s="108">
        <f t="shared" si="24"/>
        <v>0</v>
      </c>
      <c r="HS63" s="108">
        <v>2675.48</v>
      </c>
      <c r="HT63" s="108">
        <v>0</v>
      </c>
      <c r="HU63" s="108">
        <v>0</v>
      </c>
      <c r="HV63" s="108">
        <v>0</v>
      </c>
      <c r="HW63" s="108">
        <v>0</v>
      </c>
      <c r="HX63" s="108">
        <v>0</v>
      </c>
      <c r="HY63" s="108">
        <v>0</v>
      </c>
      <c r="HZ63" s="108">
        <v>0</v>
      </c>
      <c r="IA63" s="108">
        <v>170.1</v>
      </c>
      <c r="IB63" s="108">
        <v>0</v>
      </c>
      <c r="IC63" s="108">
        <v>170.1</v>
      </c>
      <c r="ID63" s="108">
        <v>0</v>
      </c>
      <c r="IF63" s="108">
        <v>0</v>
      </c>
      <c r="II63" s="108">
        <f t="shared" si="25"/>
        <v>3015.68</v>
      </c>
      <c r="IJ63" s="108">
        <f t="shared" si="26"/>
        <v>3015.68</v>
      </c>
      <c r="IM63" s="108">
        <v>2675.4600000000005</v>
      </c>
      <c r="IN63" s="108">
        <v>0</v>
      </c>
      <c r="IO63" s="108">
        <v>0</v>
      </c>
      <c r="IP63" s="108">
        <v>0</v>
      </c>
      <c r="IQ63" s="108">
        <v>0</v>
      </c>
      <c r="IR63" s="108">
        <v>0</v>
      </c>
      <c r="IS63" s="108">
        <v>0</v>
      </c>
      <c r="IT63" s="108">
        <v>0</v>
      </c>
      <c r="IU63" s="108">
        <v>170.09999999999994</v>
      </c>
      <c r="IV63" s="108">
        <v>0</v>
      </c>
      <c r="IW63" s="108">
        <v>170.09999999999994</v>
      </c>
      <c r="IX63" s="108">
        <v>0</v>
      </c>
      <c r="IZ63" s="108">
        <v>0</v>
      </c>
      <c r="JC63" s="108">
        <f t="shared" si="28"/>
        <v>3015.6600000000003</v>
      </c>
      <c r="JD63" s="108">
        <f t="shared" si="27"/>
        <v>3015.6600000000003</v>
      </c>
    </row>
    <row r="64" spans="1:264" x14ac:dyDescent="0.25">
      <c r="A64" s="107">
        <v>630145</v>
      </c>
      <c r="N64" s="108">
        <v>-115.2</v>
      </c>
      <c r="O64" s="108">
        <v>0</v>
      </c>
      <c r="P64" s="108">
        <v>0</v>
      </c>
      <c r="Q64" s="108">
        <v>-113.26</v>
      </c>
      <c r="R64" s="108">
        <v>0</v>
      </c>
      <c r="S64" s="108">
        <v>0</v>
      </c>
      <c r="T64" s="108">
        <v>0</v>
      </c>
      <c r="V64" s="108">
        <f t="shared" si="0"/>
        <v>-228.46</v>
      </c>
      <c r="AC64" s="108">
        <v>631.79999999999995</v>
      </c>
      <c r="AD64" s="108">
        <v>0</v>
      </c>
      <c r="AE64" s="108">
        <v>0</v>
      </c>
      <c r="AF64" s="108">
        <v>462.74</v>
      </c>
      <c r="AG64" s="108">
        <v>252.95</v>
      </c>
      <c r="AH64" s="108">
        <v>0</v>
      </c>
      <c r="AI64" s="108">
        <v>0</v>
      </c>
      <c r="AL64" s="108">
        <f t="shared" si="5"/>
        <v>1347.49</v>
      </c>
      <c r="AM64" s="108">
        <f t="shared" si="1"/>
        <v>1119.03</v>
      </c>
      <c r="BD64" s="108">
        <f t="shared" si="6"/>
        <v>0</v>
      </c>
      <c r="BI64" s="108">
        <v>37.200000000000003</v>
      </c>
      <c r="BJ64" s="108">
        <v>0</v>
      </c>
      <c r="BR64" s="108">
        <f t="shared" si="7"/>
        <v>37.200000000000003</v>
      </c>
      <c r="BS64" s="108">
        <v>631.79999999999995</v>
      </c>
      <c r="BT64" s="108">
        <v>0</v>
      </c>
      <c r="BU64" s="108">
        <v>0</v>
      </c>
      <c r="BV64" s="108">
        <v>462.74</v>
      </c>
      <c r="BW64" s="108">
        <v>252.95</v>
      </c>
      <c r="BX64" s="108">
        <v>0</v>
      </c>
      <c r="BY64" s="108">
        <v>0</v>
      </c>
      <c r="BZ64" s="108">
        <v>0</v>
      </c>
      <c r="CB64" s="108">
        <f t="shared" si="8"/>
        <v>1347.49</v>
      </c>
      <c r="CC64" s="108">
        <f t="shared" si="9"/>
        <v>1384.69</v>
      </c>
      <c r="CT64" s="108">
        <f t="shared" si="2"/>
        <v>0</v>
      </c>
      <c r="CU64" s="108">
        <v>631.79999999999995</v>
      </c>
      <c r="CV64" s="108">
        <v>0</v>
      </c>
      <c r="CW64" s="108">
        <v>0</v>
      </c>
      <c r="CX64" s="108">
        <v>462.74</v>
      </c>
      <c r="CY64" s="108">
        <v>252.95</v>
      </c>
      <c r="CZ64" s="108">
        <v>0</v>
      </c>
      <c r="DA64" s="108">
        <v>0</v>
      </c>
      <c r="DB64" s="108">
        <v>0</v>
      </c>
      <c r="DD64" s="108">
        <v>0</v>
      </c>
      <c r="DE64" s="108">
        <f t="shared" si="10"/>
        <v>1347.49</v>
      </c>
      <c r="DF64" s="108">
        <f t="shared" si="11"/>
        <v>1347.49</v>
      </c>
      <c r="DG64" s="108">
        <v>631.79999999999995</v>
      </c>
      <c r="DH64" s="108">
        <v>0</v>
      </c>
      <c r="DI64" s="108">
        <v>0</v>
      </c>
      <c r="DJ64" s="108">
        <v>462.74</v>
      </c>
      <c r="DK64" s="108">
        <v>252.95</v>
      </c>
      <c r="DL64" s="108">
        <v>0</v>
      </c>
      <c r="DM64" s="108">
        <v>0</v>
      </c>
      <c r="DN64" s="108">
        <v>0</v>
      </c>
      <c r="DO64" s="108">
        <f t="shared" si="12"/>
        <v>1347.49</v>
      </c>
      <c r="DS64" s="108">
        <f t="shared" si="13"/>
        <v>0</v>
      </c>
      <c r="DT64" s="108">
        <v>631.79999999999995</v>
      </c>
      <c r="DU64" s="108">
        <v>0</v>
      </c>
      <c r="DV64" s="108">
        <v>0</v>
      </c>
      <c r="DW64" s="108">
        <v>462.72000000000025</v>
      </c>
      <c r="DX64" s="108">
        <v>252.96999999999991</v>
      </c>
      <c r="DY64" s="108">
        <v>0</v>
      </c>
      <c r="DZ64" s="108">
        <v>0</v>
      </c>
      <c r="EA64" s="108">
        <v>0</v>
      </c>
      <c r="ED64" s="108">
        <v>374.47</v>
      </c>
      <c r="EE64" s="108">
        <f t="shared" si="14"/>
        <v>1721.9600000000003</v>
      </c>
      <c r="EF64" s="108">
        <f t="shared" si="15"/>
        <v>1721.9600000000003</v>
      </c>
      <c r="EG64" s="108">
        <v>-81</v>
      </c>
      <c r="EH64" s="108">
        <v>0</v>
      </c>
      <c r="EI64" s="108">
        <v>0</v>
      </c>
      <c r="EJ64" s="108">
        <v>-237.3</v>
      </c>
      <c r="EK64" s="108">
        <v>0</v>
      </c>
      <c r="EL64" s="108">
        <v>0</v>
      </c>
      <c r="EM64" s="108">
        <v>0</v>
      </c>
      <c r="EN64" s="108">
        <f t="shared" si="16"/>
        <v>-318.3</v>
      </c>
      <c r="EO64" s="108">
        <v>1902.56</v>
      </c>
      <c r="EP64" s="108">
        <v>0</v>
      </c>
      <c r="EQ64" s="108">
        <v>0</v>
      </c>
      <c r="ER64" s="108">
        <v>0</v>
      </c>
      <c r="ES64" s="108">
        <v>0</v>
      </c>
      <c r="ET64" s="108">
        <v>474.6</v>
      </c>
      <c r="EU64" s="108">
        <v>0</v>
      </c>
      <c r="EV64" s="108">
        <v>0</v>
      </c>
      <c r="EW64" s="108">
        <v>0</v>
      </c>
      <c r="EX64" s="108">
        <v>0</v>
      </c>
      <c r="EY64" s="108">
        <v>0</v>
      </c>
      <c r="EZ64" s="108">
        <v>0</v>
      </c>
      <c r="FD64" s="108">
        <f t="shared" si="17"/>
        <v>2377.16</v>
      </c>
      <c r="FE64" s="108">
        <f t="shared" si="18"/>
        <v>2058.8599999999997</v>
      </c>
      <c r="FM64" s="108">
        <f t="shared" si="19"/>
        <v>0</v>
      </c>
      <c r="FU64" s="108">
        <f t="shared" si="3"/>
        <v>0</v>
      </c>
      <c r="FV64" s="108">
        <v>0</v>
      </c>
      <c r="GB64" s="108">
        <f t="shared" si="20"/>
        <v>0</v>
      </c>
      <c r="GJ64" s="108">
        <f t="shared" si="21"/>
        <v>0</v>
      </c>
      <c r="GK64" s="108">
        <v>1902.56</v>
      </c>
      <c r="GL64" s="108">
        <v>0</v>
      </c>
      <c r="GM64" s="108">
        <v>0</v>
      </c>
      <c r="GN64" s="108">
        <v>0</v>
      </c>
      <c r="GO64" s="108">
        <v>0</v>
      </c>
      <c r="GP64" s="108">
        <v>474.6</v>
      </c>
      <c r="GQ64" s="108">
        <v>0</v>
      </c>
      <c r="GR64" s="108">
        <v>0</v>
      </c>
      <c r="GS64" s="108">
        <v>0</v>
      </c>
      <c r="GT64" s="108">
        <v>0</v>
      </c>
      <c r="GU64" s="108">
        <v>0</v>
      </c>
      <c r="GV64" s="108">
        <v>0</v>
      </c>
      <c r="GX64" s="108">
        <v>0</v>
      </c>
      <c r="GY64" s="108">
        <f t="shared" si="22"/>
        <v>2377.16</v>
      </c>
      <c r="GZ64" s="108">
        <f t="shared" si="23"/>
        <v>2377.16</v>
      </c>
      <c r="HR64" s="108">
        <f t="shared" si="24"/>
        <v>0</v>
      </c>
      <c r="HS64" s="108">
        <v>1902.56</v>
      </c>
      <c r="HT64" s="108">
        <v>0</v>
      </c>
      <c r="HU64" s="108">
        <v>0</v>
      </c>
      <c r="HV64" s="108">
        <v>0</v>
      </c>
      <c r="HW64" s="108">
        <v>0</v>
      </c>
      <c r="HX64" s="108">
        <v>474.6</v>
      </c>
      <c r="HY64" s="108">
        <v>0</v>
      </c>
      <c r="HZ64" s="108">
        <v>0</v>
      </c>
      <c r="IA64" s="108">
        <v>0</v>
      </c>
      <c r="IB64" s="108">
        <v>0</v>
      </c>
      <c r="IC64" s="108">
        <v>0</v>
      </c>
      <c r="ID64" s="108">
        <v>0</v>
      </c>
      <c r="IF64" s="108">
        <v>0</v>
      </c>
      <c r="II64" s="108">
        <f t="shared" si="25"/>
        <v>2377.16</v>
      </c>
      <c r="IJ64" s="108">
        <f t="shared" si="26"/>
        <v>2377.16</v>
      </c>
      <c r="IM64" s="108">
        <v>1902.5600000000004</v>
      </c>
      <c r="IN64" s="108">
        <v>0</v>
      </c>
      <c r="IO64" s="108">
        <v>0</v>
      </c>
      <c r="IP64" s="108">
        <v>0</v>
      </c>
      <c r="IQ64" s="108">
        <v>0</v>
      </c>
      <c r="IR64" s="108">
        <v>474.60000000000014</v>
      </c>
      <c r="IS64" s="108">
        <v>0</v>
      </c>
      <c r="IT64" s="108">
        <v>0</v>
      </c>
      <c r="IU64" s="108">
        <v>0</v>
      </c>
      <c r="IV64" s="108">
        <v>0</v>
      </c>
      <c r="IW64" s="108">
        <v>0</v>
      </c>
      <c r="IX64" s="108">
        <v>0</v>
      </c>
      <c r="IZ64" s="108">
        <v>0</v>
      </c>
      <c r="JC64" s="108">
        <f t="shared" si="28"/>
        <v>2377.1600000000008</v>
      </c>
      <c r="JD64" s="108">
        <f t="shared" si="27"/>
        <v>2377.1600000000008</v>
      </c>
    </row>
    <row r="65" spans="1:264" x14ac:dyDescent="0.25">
      <c r="A65" s="107">
        <v>730158</v>
      </c>
      <c r="N65" s="108">
        <v>0</v>
      </c>
      <c r="O65" s="108">
        <v>0</v>
      </c>
      <c r="P65" s="108">
        <v>0</v>
      </c>
      <c r="Q65" s="108">
        <v>0</v>
      </c>
      <c r="R65" s="108">
        <v>0</v>
      </c>
      <c r="S65" s="108">
        <v>0</v>
      </c>
      <c r="T65" s="108">
        <v>0</v>
      </c>
      <c r="V65" s="108">
        <f t="shared" si="0"/>
        <v>0</v>
      </c>
      <c r="AC65" s="108">
        <v>210.6</v>
      </c>
      <c r="AD65" s="108">
        <v>210.6</v>
      </c>
      <c r="AE65" s="108">
        <v>0</v>
      </c>
      <c r="AF65" s="108">
        <v>308.49</v>
      </c>
      <c r="AG65" s="108">
        <v>421.59</v>
      </c>
      <c r="AH65" s="108">
        <v>0</v>
      </c>
      <c r="AI65" s="108">
        <v>0</v>
      </c>
      <c r="AL65" s="108">
        <f t="shared" si="5"/>
        <v>1151.28</v>
      </c>
      <c r="AM65" s="108">
        <f t="shared" si="1"/>
        <v>1151.28</v>
      </c>
      <c r="BD65" s="108">
        <f t="shared" si="6"/>
        <v>0</v>
      </c>
      <c r="BI65" s="108">
        <v>31.53</v>
      </c>
      <c r="BJ65" s="108">
        <v>0</v>
      </c>
      <c r="BR65" s="108">
        <f t="shared" si="7"/>
        <v>31.53</v>
      </c>
      <c r="BS65" s="108">
        <v>210.6</v>
      </c>
      <c r="BT65" s="108">
        <v>210.6</v>
      </c>
      <c r="BU65" s="108">
        <v>0</v>
      </c>
      <c r="BV65" s="108">
        <v>308.49</v>
      </c>
      <c r="BW65" s="108">
        <v>421.59</v>
      </c>
      <c r="BX65" s="108">
        <v>0</v>
      </c>
      <c r="BY65" s="108">
        <v>0</v>
      </c>
      <c r="BZ65" s="108">
        <v>0</v>
      </c>
      <c r="CB65" s="108">
        <f t="shared" si="8"/>
        <v>1151.28</v>
      </c>
      <c r="CC65" s="108">
        <f t="shared" si="9"/>
        <v>1182.81</v>
      </c>
      <c r="CT65" s="108">
        <f t="shared" si="2"/>
        <v>0</v>
      </c>
      <c r="CU65" s="108">
        <v>210.6</v>
      </c>
      <c r="CV65" s="108">
        <v>210.6</v>
      </c>
      <c r="CW65" s="108">
        <v>0</v>
      </c>
      <c r="CX65" s="108">
        <v>308.49</v>
      </c>
      <c r="CY65" s="108">
        <v>421.59</v>
      </c>
      <c r="CZ65" s="108">
        <v>0</v>
      </c>
      <c r="DA65" s="108">
        <v>0</v>
      </c>
      <c r="DB65" s="108">
        <v>0</v>
      </c>
      <c r="DD65" s="108">
        <v>0</v>
      </c>
      <c r="DE65" s="108">
        <f t="shared" si="10"/>
        <v>1151.28</v>
      </c>
      <c r="DF65" s="108">
        <f t="shared" si="11"/>
        <v>1151.28</v>
      </c>
      <c r="DG65" s="108">
        <v>210.6</v>
      </c>
      <c r="DH65" s="108">
        <v>210.6</v>
      </c>
      <c r="DI65" s="108">
        <v>0</v>
      </c>
      <c r="DJ65" s="108">
        <v>308.49</v>
      </c>
      <c r="DK65" s="108">
        <v>421.59</v>
      </c>
      <c r="DL65" s="108">
        <v>0</v>
      </c>
      <c r="DM65" s="108">
        <v>0</v>
      </c>
      <c r="DN65" s="108">
        <v>0</v>
      </c>
      <c r="DO65" s="108">
        <f t="shared" si="12"/>
        <v>1151.28</v>
      </c>
      <c r="DS65" s="108">
        <f t="shared" si="13"/>
        <v>0</v>
      </c>
      <c r="DT65" s="108">
        <v>210.59999999999994</v>
      </c>
      <c r="DU65" s="108">
        <v>210.59999999999994</v>
      </c>
      <c r="DV65" s="108">
        <v>0</v>
      </c>
      <c r="DW65" s="108">
        <v>308.49</v>
      </c>
      <c r="DX65" s="108">
        <v>421.59000000000009</v>
      </c>
      <c r="DY65" s="108">
        <v>0</v>
      </c>
      <c r="DZ65" s="108">
        <v>0</v>
      </c>
      <c r="EA65" s="108">
        <v>0</v>
      </c>
      <c r="ED65" s="108">
        <v>0</v>
      </c>
      <c r="EE65" s="108">
        <f t="shared" si="14"/>
        <v>1151.28</v>
      </c>
      <c r="EF65" s="108">
        <f t="shared" si="15"/>
        <v>1151.28</v>
      </c>
      <c r="EG65" s="108">
        <v>0</v>
      </c>
      <c r="EH65" s="108">
        <v>0</v>
      </c>
      <c r="EI65" s="108">
        <v>0</v>
      </c>
      <c r="EJ65" s="108">
        <v>0</v>
      </c>
      <c r="EK65" s="108">
        <v>0</v>
      </c>
      <c r="EL65" s="108">
        <v>0</v>
      </c>
      <c r="EM65" s="108">
        <v>0</v>
      </c>
      <c r="EN65" s="108">
        <f t="shared" si="16"/>
        <v>0</v>
      </c>
      <c r="EO65" s="108">
        <v>1513.4</v>
      </c>
      <c r="EP65" s="108">
        <v>0</v>
      </c>
      <c r="EQ65" s="108">
        <v>0</v>
      </c>
      <c r="ER65" s="108">
        <v>0</v>
      </c>
      <c r="ES65" s="108">
        <v>0</v>
      </c>
      <c r="ET65" s="108">
        <v>0</v>
      </c>
      <c r="EU65" s="108">
        <v>0</v>
      </c>
      <c r="EV65" s="108">
        <v>0</v>
      </c>
      <c r="EW65" s="108">
        <v>141.75</v>
      </c>
      <c r="EX65" s="108">
        <v>0</v>
      </c>
      <c r="EY65" s="108">
        <v>141.75</v>
      </c>
      <c r="EZ65" s="108">
        <v>0</v>
      </c>
      <c r="FC65" s="108">
        <v>144.03</v>
      </c>
      <c r="FD65" s="108">
        <f t="shared" si="17"/>
        <v>1940.93</v>
      </c>
      <c r="FE65" s="108">
        <f t="shared" si="18"/>
        <v>1940.93</v>
      </c>
      <c r="FM65" s="108">
        <f t="shared" si="19"/>
        <v>0</v>
      </c>
      <c r="FU65" s="108">
        <f t="shared" si="3"/>
        <v>0</v>
      </c>
      <c r="FV65" s="108">
        <v>0</v>
      </c>
      <c r="GB65" s="108">
        <f t="shared" si="20"/>
        <v>0</v>
      </c>
      <c r="GJ65" s="108">
        <f t="shared" si="21"/>
        <v>0</v>
      </c>
      <c r="GK65" s="108">
        <v>1513.4</v>
      </c>
      <c r="GL65" s="108">
        <v>0</v>
      </c>
      <c r="GM65" s="108">
        <v>0</v>
      </c>
      <c r="GN65" s="108">
        <v>0</v>
      </c>
      <c r="GO65" s="108">
        <v>0</v>
      </c>
      <c r="GP65" s="108">
        <v>0</v>
      </c>
      <c r="GQ65" s="108">
        <v>0</v>
      </c>
      <c r="GR65" s="108">
        <v>0</v>
      </c>
      <c r="GS65" s="108">
        <v>141.75</v>
      </c>
      <c r="GT65" s="108">
        <v>0</v>
      </c>
      <c r="GU65" s="108">
        <v>141.75</v>
      </c>
      <c r="GV65" s="108">
        <v>0</v>
      </c>
      <c r="GX65" s="108">
        <v>0</v>
      </c>
      <c r="GY65" s="108">
        <f t="shared" si="22"/>
        <v>1796.9</v>
      </c>
      <c r="GZ65" s="108">
        <f t="shared" si="23"/>
        <v>1796.9</v>
      </c>
      <c r="HR65" s="108">
        <f t="shared" si="24"/>
        <v>0</v>
      </c>
      <c r="HS65" s="108">
        <v>1513.4</v>
      </c>
      <c r="HT65" s="108">
        <v>0</v>
      </c>
      <c r="HU65" s="108">
        <v>0</v>
      </c>
      <c r="HV65" s="108">
        <v>0</v>
      </c>
      <c r="HW65" s="108">
        <v>0</v>
      </c>
      <c r="HX65" s="108">
        <v>0</v>
      </c>
      <c r="HY65" s="108">
        <v>0</v>
      </c>
      <c r="HZ65" s="108">
        <v>0</v>
      </c>
      <c r="IA65" s="108">
        <v>141.75</v>
      </c>
      <c r="IB65" s="108">
        <v>0</v>
      </c>
      <c r="IC65" s="108">
        <v>141.75</v>
      </c>
      <c r="ID65" s="108">
        <v>0</v>
      </c>
      <c r="IF65" s="108">
        <v>0</v>
      </c>
      <c r="II65" s="108">
        <f t="shared" si="25"/>
        <v>1796.9</v>
      </c>
      <c r="IJ65" s="108">
        <f t="shared" si="26"/>
        <v>1796.9</v>
      </c>
      <c r="IM65" s="108">
        <v>1513.4000000000005</v>
      </c>
      <c r="IN65" s="108">
        <v>0</v>
      </c>
      <c r="IO65" s="108">
        <v>0</v>
      </c>
      <c r="IP65" s="108">
        <v>0</v>
      </c>
      <c r="IQ65" s="108">
        <v>0</v>
      </c>
      <c r="IR65" s="108">
        <v>0</v>
      </c>
      <c r="IS65" s="108">
        <v>0</v>
      </c>
      <c r="IT65" s="108">
        <v>0</v>
      </c>
      <c r="IU65" s="108">
        <v>141.75</v>
      </c>
      <c r="IV65" s="108">
        <v>0</v>
      </c>
      <c r="IW65" s="108">
        <v>141.75</v>
      </c>
      <c r="IX65" s="108">
        <v>0</v>
      </c>
      <c r="IZ65" s="108">
        <v>0</v>
      </c>
      <c r="JC65" s="108">
        <f t="shared" si="28"/>
        <v>1796.9000000000005</v>
      </c>
      <c r="JD65" s="108">
        <f t="shared" si="27"/>
        <v>1796.9000000000005</v>
      </c>
    </row>
    <row r="66" spans="1:264" x14ac:dyDescent="0.25">
      <c r="A66" s="107">
        <v>630148</v>
      </c>
      <c r="N66" s="108">
        <v>0</v>
      </c>
      <c r="O66" s="108">
        <v>0</v>
      </c>
      <c r="P66" s="108">
        <v>0</v>
      </c>
      <c r="Q66" s="108">
        <v>0</v>
      </c>
      <c r="R66" s="108">
        <v>0</v>
      </c>
      <c r="S66" s="108">
        <v>0</v>
      </c>
      <c r="T66" s="108">
        <v>0</v>
      </c>
      <c r="V66" s="108">
        <f t="shared" si="0"/>
        <v>0</v>
      </c>
      <c r="AC66" s="108">
        <v>421.2</v>
      </c>
      <c r="AD66" s="108">
        <v>252.72</v>
      </c>
      <c r="AE66" s="108">
        <v>308.49</v>
      </c>
      <c r="AF66" s="108">
        <v>2467.92</v>
      </c>
      <c r="AG66" s="108">
        <v>2389.0100000000002</v>
      </c>
      <c r="AH66" s="108">
        <v>78</v>
      </c>
      <c r="AI66" s="108">
        <v>0</v>
      </c>
      <c r="AL66" s="108">
        <f t="shared" si="5"/>
        <v>5917.34</v>
      </c>
      <c r="AM66" s="108">
        <f t="shared" si="1"/>
        <v>5917.34</v>
      </c>
      <c r="BD66" s="108">
        <f t="shared" si="6"/>
        <v>0</v>
      </c>
      <c r="BI66" s="108">
        <v>39.85</v>
      </c>
      <c r="BJ66" s="108">
        <v>0</v>
      </c>
      <c r="BR66" s="108">
        <f t="shared" si="7"/>
        <v>39.85</v>
      </c>
      <c r="BS66" s="108">
        <v>421.2</v>
      </c>
      <c r="BT66" s="108">
        <v>252.72</v>
      </c>
      <c r="BU66" s="108">
        <v>308.49</v>
      </c>
      <c r="BV66" s="108">
        <v>2467.92</v>
      </c>
      <c r="BW66" s="108">
        <v>2389.0100000000002</v>
      </c>
      <c r="BX66" s="108">
        <v>78</v>
      </c>
      <c r="BY66" s="108">
        <v>0</v>
      </c>
      <c r="BZ66" s="108">
        <v>0</v>
      </c>
      <c r="CB66" s="108">
        <f t="shared" si="8"/>
        <v>5917.34</v>
      </c>
      <c r="CC66" s="108">
        <f t="shared" si="9"/>
        <v>5957.1900000000005</v>
      </c>
      <c r="CT66" s="108">
        <f t="shared" si="2"/>
        <v>0</v>
      </c>
      <c r="CU66" s="108">
        <v>421.2</v>
      </c>
      <c r="CV66" s="108">
        <v>252.72</v>
      </c>
      <c r="CW66" s="108">
        <v>308.49</v>
      </c>
      <c r="CX66" s="108">
        <v>2467.92</v>
      </c>
      <c r="CY66" s="108">
        <v>2389.0100000000002</v>
      </c>
      <c r="CZ66" s="108">
        <v>78</v>
      </c>
      <c r="DA66" s="108">
        <v>0</v>
      </c>
      <c r="DB66" s="108">
        <v>0</v>
      </c>
      <c r="DD66" s="108">
        <v>75</v>
      </c>
      <c r="DE66" s="108">
        <f t="shared" si="10"/>
        <v>5992.34</v>
      </c>
      <c r="DF66" s="108">
        <f t="shared" si="11"/>
        <v>5992.34</v>
      </c>
      <c r="DG66" s="108">
        <v>421.2</v>
      </c>
      <c r="DH66" s="108">
        <v>252.72</v>
      </c>
      <c r="DI66" s="108">
        <v>308.49</v>
      </c>
      <c r="DJ66" s="108">
        <v>2467.92</v>
      </c>
      <c r="DK66" s="108">
        <v>2389.0100000000002</v>
      </c>
      <c r="DL66" s="108">
        <v>78</v>
      </c>
      <c r="DM66" s="108">
        <v>0</v>
      </c>
      <c r="DN66" s="108">
        <v>0</v>
      </c>
      <c r="DO66" s="108">
        <f t="shared" si="12"/>
        <v>5917.34</v>
      </c>
      <c r="DS66" s="108">
        <f t="shared" si="13"/>
        <v>0</v>
      </c>
      <c r="DT66" s="108">
        <v>421.19999999999987</v>
      </c>
      <c r="DU66" s="108">
        <v>252.71999999999983</v>
      </c>
      <c r="DV66" s="108">
        <v>308.49</v>
      </c>
      <c r="DW66" s="108">
        <v>2467.9200000000019</v>
      </c>
      <c r="DX66" s="108">
        <v>2389.0099999999984</v>
      </c>
      <c r="DY66" s="108">
        <v>78</v>
      </c>
      <c r="DZ66" s="108">
        <v>0</v>
      </c>
      <c r="EA66" s="108">
        <v>0</v>
      </c>
      <c r="ED66" s="108">
        <v>0</v>
      </c>
      <c r="EE66" s="108">
        <f t="shared" si="14"/>
        <v>5917.34</v>
      </c>
      <c r="EF66" s="108">
        <f t="shared" si="15"/>
        <v>5917.34</v>
      </c>
      <c r="EG66" s="108">
        <v>0</v>
      </c>
      <c r="EH66" s="108">
        <v>0</v>
      </c>
      <c r="EI66" s="108">
        <v>0</v>
      </c>
      <c r="EJ66" s="108">
        <v>0</v>
      </c>
      <c r="EK66" s="108">
        <v>0</v>
      </c>
      <c r="EL66" s="108">
        <v>0</v>
      </c>
      <c r="EM66" s="108">
        <v>0</v>
      </c>
      <c r="EN66" s="108">
        <f t="shared" si="16"/>
        <v>0</v>
      </c>
      <c r="EO66" s="108">
        <v>6621.13</v>
      </c>
      <c r="EP66" s="108">
        <v>0</v>
      </c>
      <c r="EQ66" s="108">
        <v>0</v>
      </c>
      <c r="ER66" s="108">
        <v>0</v>
      </c>
      <c r="ES66" s="108">
        <v>0</v>
      </c>
      <c r="ET66" s="108">
        <v>3322.2</v>
      </c>
      <c r="EU66" s="108">
        <v>0</v>
      </c>
      <c r="EV66" s="108">
        <v>0</v>
      </c>
      <c r="EW66" s="108">
        <v>1134</v>
      </c>
      <c r="EX66" s="108">
        <v>0</v>
      </c>
      <c r="EY66" s="108">
        <v>170.1</v>
      </c>
      <c r="EZ66" s="108">
        <v>0</v>
      </c>
      <c r="FC66" s="108">
        <v>2232.39</v>
      </c>
      <c r="FD66" s="108">
        <f t="shared" si="17"/>
        <v>13479.82</v>
      </c>
      <c r="FE66" s="108">
        <f t="shared" si="18"/>
        <v>13479.82</v>
      </c>
      <c r="FM66" s="108">
        <f t="shared" si="19"/>
        <v>0</v>
      </c>
      <c r="FU66" s="108">
        <f t="shared" si="3"/>
        <v>0</v>
      </c>
      <c r="FV66" s="108">
        <v>0</v>
      </c>
      <c r="GB66" s="108">
        <f t="shared" si="20"/>
        <v>0</v>
      </c>
      <c r="GJ66" s="108">
        <f t="shared" si="21"/>
        <v>0</v>
      </c>
      <c r="GK66" s="108">
        <v>6621.13</v>
      </c>
      <c r="GL66" s="108">
        <v>0</v>
      </c>
      <c r="GM66" s="108">
        <v>0</v>
      </c>
      <c r="GN66" s="108">
        <v>0</v>
      </c>
      <c r="GO66" s="108">
        <v>0</v>
      </c>
      <c r="GP66" s="108">
        <v>3322.2</v>
      </c>
      <c r="GQ66" s="108">
        <v>0</v>
      </c>
      <c r="GR66" s="108">
        <v>0</v>
      </c>
      <c r="GS66" s="108">
        <v>1134</v>
      </c>
      <c r="GT66" s="108">
        <v>0</v>
      </c>
      <c r="GU66" s="108">
        <v>170.1</v>
      </c>
      <c r="GV66" s="108">
        <v>0</v>
      </c>
      <c r="GX66" s="108">
        <v>0</v>
      </c>
      <c r="GY66" s="108">
        <f t="shared" si="22"/>
        <v>11247.43</v>
      </c>
      <c r="GZ66" s="108">
        <f t="shared" si="23"/>
        <v>11247.43</v>
      </c>
      <c r="HR66" s="108">
        <f t="shared" si="24"/>
        <v>0</v>
      </c>
      <c r="HS66" s="108">
        <v>6621.13</v>
      </c>
      <c r="HT66" s="108">
        <v>0</v>
      </c>
      <c r="HU66" s="108">
        <v>0</v>
      </c>
      <c r="HV66" s="108">
        <v>0</v>
      </c>
      <c r="HW66" s="108">
        <v>0</v>
      </c>
      <c r="HX66" s="108">
        <v>3322.2</v>
      </c>
      <c r="HY66" s="108">
        <v>0</v>
      </c>
      <c r="HZ66" s="108">
        <v>0</v>
      </c>
      <c r="IA66" s="108">
        <v>1134</v>
      </c>
      <c r="IB66" s="108">
        <v>0</v>
      </c>
      <c r="IC66" s="108">
        <v>170.1</v>
      </c>
      <c r="ID66" s="108">
        <v>0</v>
      </c>
      <c r="IF66" s="108">
        <v>0</v>
      </c>
      <c r="II66" s="108">
        <f t="shared" si="25"/>
        <v>11247.43</v>
      </c>
      <c r="IJ66" s="108">
        <f t="shared" si="26"/>
        <v>11247.43</v>
      </c>
      <c r="IM66" s="108">
        <v>6621.1099999999979</v>
      </c>
      <c r="IN66" s="108">
        <v>0</v>
      </c>
      <c r="IO66" s="108">
        <v>0</v>
      </c>
      <c r="IP66" s="108">
        <v>0</v>
      </c>
      <c r="IQ66" s="108">
        <v>0</v>
      </c>
      <c r="IR66" s="108">
        <v>3322.1999999999989</v>
      </c>
      <c r="IS66" s="108">
        <v>0</v>
      </c>
      <c r="IT66" s="108">
        <v>0</v>
      </c>
      <c r="IU66" s="108">
        <v>1134</v>
      </c>
      <c r="IV66" s="108">
        <v>0</v>
      </c>
      <c r="IW66" s="108">
        <v>170.09999999999994</v>
      </c>
      <c r="IX66" s="108">
        <v>0</v>
      </c>
      <c r="IZ66" s="108">
        <v>0</v>
      </c>
      <c r="JA66" s="108">
        <v>75</v>
      </c>
      <c r="JC66" s="108">
        <f t="shared" si="28"/>
        <v>11322.409999999998</v>
      </c>
      <c r="JD66" s="108">
        <f t="shared" si="27"/>
        <v>11322.409999999998</v>
      </c>
    </row>
    <row r="67" spans="1:264" x14ac:dyDescent="0.25">
      <c r="A67" s="107">
        <v>630149</v>
      </c>
      <c r="N67" s="108">
        <v>0</v>
      </c>
      <c r="O67" s="108">
        <v>0</v>
      </c>
      <c r="P67" s="108">
        <v>0</v>
      </c>
      <c r="Q67" s="108">
        <v>0</v>
      </c>
      <c r="R67" s="108">
        <v>0</v>
      </c>
      <c r="S67" s="108">
        <v>0</v>
      </c>
      <c r="T67" s="108">
        <v>0</v>
      </c>
      <c r="V67" s="108">
        <f t="shared" si="0"/>
        <v>0</v>
      </c>
      <c r="AC67" s="108">
        <v>0</v>
      </c>
      <c r="AD67" s="108">
        <v>0</v>
      </c>
      <c r="AE67" s="108">
        <v>0</v>
      </c>
      <c r="AF67" s="108">
        <v>697.66</v>
      </c>
      <c r="AG67" s="108">
        <v>0</v>
      </c>
      <c r="AH67" s="108">
        <v>0</v>
      </c>
      <c r="AI67" s="108">
        <v>0</v>
      </c>
      <c r="AL67" s="108">
        <f t="shared" si="5"/>
        <v>697.66</v>
      </c>
      <c r="AM67" s="108">
        <f t="shared" si="1"/>
        <v>697.66</v>
      </c>
      <c r="BD67" s="108">
        <f t="shared" si="6"/>
        <v>0</v>
      </c>
      <c r="BI67" s="108">
        <v>0</v>
      </c>
      <c r="BJ67" s="108">
        <v>0</v>
      </c>
      <c r="BR67" s="108">
        <f t="shared" si="7"/>
        <v>0</v>
      </c>
      <c r="BS67" s="108">
        <v>0</v>
      </c>
      <c r="BT67" s="108">
        <v>0</v>
      </c>
      <c r="BU67" s="108">
        <v>0</v>
      </c>
      <c r="BV67" s="108">
        <v>697.66</v>
      </c>
      <c r="BW67" s="108">
        <v>0</v>
      </c>
      <c r="BX67" s="108">
        <v>0</v>
      </c>
      <c r="BY67" s="108">
        <v>0</v>
      </c>
      <c r="BZ67" s="108">
        <v>0</v>
      </c>
      <c r="CB67" s="108">
        <f t="shared" si="8"/>
        <v>697.66</v>
      </c>
      <c r="CC67" s="108">
        <f t="shared" si="9"/>
        <v>697.66</v>
      </c>
      <c r="CT67" s="108">
        <f t="shared" si="2"/>
        <v>0</v>
      </c>
      <c r="CU67" s="108">
        <v>0</v>
      </c>
      <c r="CV67" s="108">
        <v>0</v>
      </c>
      <c r="CW67" s="108">
        <v>0</v>
      </c>
      <c r="CX67" s="108">
        <v>697.66</v>
      </c>
      <c r="CY67" s="108">
        <v>0</v>
      </c>
      <c r="CZ67" s="108">
        <v>0</v>
      </c>
      <c r="DA67" s="108">
        <v>0</v>
      </c>
      <c r="DB67" s="108">
        <v>0</v>
      </c>
      <c r="DD67" s="108">
        <v>0</v>
      </c>
      <c r="DE67" s="108">
        <f t="shared" si="10"/>
        <v>697.66</v>
      </c>
      <c r="DF67" s="108">
        <f t="shared" si="11"/>
        <v>697.66</v>
      </c>
      <c r="DG67" s="108">
        <v>0</v>
      </c>
      <c r="DH67" s="108">
        <v>0</v>
      </c>
      <c r="DI67" s="108">
        <v>0</v>
      </c>
      <c r="DJ67" s="108">
        <v>697.66</v>
      </c>
      <c r="DK67" s="108">
        <v>0</v>
      </c>
      <c r="DL67" s="108">
        <v>0</v>
      </c>
      <c r="DM67" s="108">
        <v>0</v>
      </c>
      <c r="DN67" s="108">
        <v>0</v>
      </c>
      <c r="DO67" s="108">
        <f t="shared" si="12"/>
        <v>697.66</v>
      </c>
      <c r="DS67" s="108">
        <f t="shared" si="13"/>
        <v>0</v>
      </c>
      <c r="DT67" s="108">
        <v>0</v>
      </c>
      <c r="DU67" s="108">
        <v>0</v>
      </c>
      <c r="DV67" s="108">
        <v>0</v>
      </c>
      <c r="DW67" s="108">
        <v>697.67000000000041</v>
      </c>
      <c r="DX67" s="108">
        <v>0</v>
      </c>
      <c r="DY67" s="108">
        <v>0</v>
      </c>
      <c r="DZ67" s="108">
        <v>0</v>
      </c>
      <c r="EA67" s="108">
        <v>0</v>
      </c>
      <c r="ED67" s="108">
        <v>259.25</v>
      </c>
      <c r="EE67" s="108">
        <f t="shared" si="14"/>
        <v>956.92000000000041</v>
      </c>
      <c r="EF67" s="108">
        <f t="shared" si="15"/>
        <v>956.92000000000041</v>
      </c>
      <c r="EG67" s="108">
        <v>0</v>
      </c>
      <c r="EH67" s="108">
        <v>0</v>
      </c>
      <c r="EI67" s="108">
        <v>0</v>
      </c>
      <c r="EJ67" s="108">
        <v>0</v>
      </c>
      <c r="EK67" s="108">
        <v>0</v>
      </c>
      <c r="EL67" s="108">
        <v>0</v>
      </c>
      <c r="EM67" s="108">
        <v>0</v>
      </c>
      <c r="EN67" s="108">
        <f t="shared" si="16"/>
        <v>0</v>
      </c>
      <c r="EO67" s="108">
        <v>0</v>
      </c>
      <c r="EP67" s="108">
        <v>0</v>
      </c>
      <c r="EQ67" s="108">
        <v>0</v>
      </c>
      <c r="ER67" s="108">
        <v>0</v>
      </c>
      <c r="ES67" s="108">
        <v>0</v>
      </c>
      <c r="ET67" s="108">
        <v>0</v>
      </c>
      <c r="EU67" s="108">
        <v>0</v>
      </c>
      <c r="EV67" s="108">
        <v>0</v>
      </c>
      <c r="EW67" s="108">
        <v>0</v>
      </c>
      <c r="EX67" s="108">
        <v>0</v>
      </c>
      <c r="EY67" s="108">
        <v>0</v>
      </c>
      <c r="EZ67" s="108">
        <v>0</v>
      </c>
      <c r="FD67" s="108">
        <f t="shared" si="17"/>
        <v>0</v>
      </c>
      <c r="FE67" s="108">
        <f t="shared" si="18"/>
        <v>0</v>
      </c>
      <c r="FM67" s="108">
        <f t="shared" si="19"/>
        <v>0</v>
      </c>
      <c r="FU67" s="108">
        <f t="shared" si="3"/>
        <v>0</v>
      </c>
      <c r="FV67" s="108">
        <v>0</v>
      </c>
      <c r="GB67" s="108">
        <f t="shared" si="20"/>
        <v>0</v>
      </c>
      <c r="GJ67" s="108">
        <f t="shared" si="21"/>
        <v>0</v>
      </c>
      <c r="GK67" s="108">
        <v>0</v>
      </c>
      <c r="GL67" s="108">
        <v>0</v>
      </c>
      <c r="GM67" s="108">
        <v>0</v>
      </c>
      <c r="GN67" s="108">
        <v>0</v>
      </c>
      <c r="GO67" s="108">
        <v>0</v>
      </c>
      <c r="GP67" s="108">
        <v>0</v>
      </c>
      <c r="GQ67" s="108">
        <v>0</v>
      </c>
      <c r="GR67" s="108">
        <v>0</v>
      </c>
      <c r="GS67" s="108">
        <v>0</v>
      </c>
      <c r="GT67" s="108">
        <v>0</v>
      </c>
      <c r="GU67" s="108">
        <v>0</v>
      </c>
      <c r="GV67" s="108">
        <v>0</v>
      </c>
      <c r="GX67" s="108">
        <v>0</v>
      </c>
      <c r="GY67" s="108">
        <f t="shared" si="22"/>
        <v>0</v>
      </c>
      <c r="GZ67" s="108">
        <f t="shared" si="23"/>
        <v>0</v>
      </c>
      <c r="HR67" s="108">
        <f t="shared" si="24"/>
        <v>0</v>
      </c>
      <c r="HS67" s="108">
        <v>0</v>
      </c>
      <c r="HT67" s="108">
        <v>0</v>
      </c>
      <c r="HU67" s="108">
        <v>0</v>
      </c>
      <c r="HV67" s="108">
        <v>0</v>
      </c>
      <c r="HW67" s="108">
        <v>0</v>
      </c>
      <c r="HX67" s="108">
        <v>0</v>
      </c>
      <c r="HY67" s="108">
        <v>0</v>
      </c>
      <c r="HZ67" s="108">
        <v>0</v>
      </c>
      <c r="IA67" s="108">
        <v>0</v>
      </c>
      <c r="IB67" s="108">
        <v>0</v>
      </c>
      <c r="IC67" s="108">
        <v>0</v>
      </c>
      <c r="ID67" s="108">
        <v>0</v>
      </c>
      <c r="IF67" s="108">
        <v>0</v>
      </c>
      <c r="II67" s="108">
        <f t="shared" si="25"/>
        <v>0</v>
      </c>
      <c r="IJ67" s="108">
        <f t="shared" si="26"/>
        <v>0</v>
      </c>
      <c r="IM67" s="108">
        <v>0</v>
      </c>
      <c r="IN67" s="108">
        <v>0</v>
      </c>
      <c r="IO67" s="108">
        <v>0</v>
      </c>
      <c r="IP67" s="108">
        <v>0</v>
      </c>
      <c r="IQ67" s="108">
        <v>0</v>
      </c>
      <c r="IR67" s="108">
        <v>0</v>
      </c>
      <c r="IS67" s="108">
        <v>0</v>
      </c>
      <c r="IT67" s="108">
        <v>0</v>
      </c>
      <c r="IU67" s="108">
        <v>0</v>
      </c>
      <c r="IV67" s="108">
        <v>0</v>
      </c>
      <c r="IW67" s="108">
        <v>0</v>
      </c>
      <c r="IX67" s="108">
        <v>0</v>
      </c>
      <c r="IZ67" s="108">
        <v>0</v>
      </c>
      <c r="JC67" s="108">
        <f t="shared" si="28"/>
        <v>0</v>
      </c>
      <c r="JD67" s="108">
        <f t="shared" si="27"/>
        <v>0</v>
      </c>
    </row>
    <row r="68" spans="1:264" x14ac:dyDescent="0.25">
      <c r="A68" s="107">
        <v>511124</v>
      </c>
      <c r="B68" s="119"/>
      <c r="N68" s="108">
        <v>0</v>
      </c>
      <c r="O68" s="108">
        <v>0</v>
      </c>
      <c r="P68" s="108">
        <v>113.25</v>
      </c>
      <c r="Q68" s="108">
        <v>-56.62</v>
      </c>
      <c r="R68" s="108">
        <v>931.5</v>
      </c>
      <c r="S68" s="108">
        <v>0</v>
      </c>
      <c r="T68" s="108">
        <v>0</v>
      </c>
      <c r="V68" s="108">
        <f t="shared" si="0"/>
        <v>988.13</v>
      </c>
      <c r="AC68" s="108">
        <v>3703.32</v>
      </c>
      <c r="AD68" s="108">
        <v>777.6</v>
      </c>
      <c r="AE68" s="108">
        <v>237.3</v>
      </c>
      <c r="AF68" s="108">
        <v>1020.39</v>
      </c>
      <c r="AG68" s="108">
        <v>0</v>
      </c>
      <c r="AH68" s="108">
        <v>0</v>
      </c>
      <c r="AI68" s="108">
        <v>288</v>
      </c>
      <c r="AL68" s="108">
        <f t="shared" si="5"/>
        <v>6026.6100000000006</v>
      </c>
      <c r="AM68" s="108">
        <f t="shared" si="1"/>
        <v>7014.7400000000007</v>
      </c>
      <c r="BD68" s="108">
        <f t="shared" si="6"/>
        <v>0</v>
      </c>
      <c r="BI68" s="108">
        <v>369.46</v>
      </c>
      <c r="BJ68" s="108">
        <v>36.32</v>
      </c>
      <c r="BR68" s="108">
        <f t="shared" si="7"/>
        <v>405.78</v>
      </c>
      <c r="BS68" s="108">
        <v>3703.32</v>
      </c>
      <c r="BT68" s="108">
        <v>777.6</v>
      </c>
      <c r="BU68" s="108">
        <v>237.3</v>
      </c>
      <c r="BV68" s="108">
        <v>1020.39</v>
      </c>
      <c r="BW68" s="108">
        <v>0</v>
      </c>
      <c r="BX68" s="108">
        <v>0</v>
      </c>
      <c r="BY68" s="108">
        <v>288</v>
      </c>
      <c r="BZ68" s="108">
        <v>36.32</v>
      </c>
      <c r="CB68" s="108">
        <f t="shared" si="8"/>
        <v>6062.93</v>
      </c>
      <c r="CC68" s="108">
        <f t="shared" si="9"/>
        <v>6468.71</v>
      </c>
      <c r="CT68" s="108">
        <f t="shared" si="2"/>
        <v>0</v>
      </c>
      <c r="CU68" s="108">
        <v>3703.32</v>
      </c>
      <c r="CV68" s="108">
        <v>777.6</v>
      </c>
      <c r="CW68" s="108">
        <v>237.3</v>
      </c>
      <c r="CX68" s="108">
        <v>1020.39</v>
      </c>
      <c r="CY68" s="108">
        <v>0</v>
      </c>
      <c r="CZ68" s="108">
        <v>0</v>
      </c>
      <c r="DA68" s="108">
        <v>288</v>
      </c>
      <c r="DB68" s="108">
        <v>36.32</v>
      </c>
      <c r="DD68" s="108">
        <v>0</v>
      </c>
      <c r="DE68" s="108">
        <f t="shared" si="10"/>
        <v>6062.93</v>
      </c>
      <c r="DF68" s="108">
        <f t="shared" si="11"/>
        <v>6062.93</v>
      </c>
      <c r="DG68" s="108">
        <v>3703.32</v>
      </c>
      <c r="DH68" s="108">
        <v>777.6</v>
      </c>
      <c r="DI68" s="108">
        <v>237.3</v>
      </c>
      <c r="DJ68" s="108">
        <v>1020.39</v>
      </c>
      <c r="DK68" s="108">
        <v>0</v>
      </c>
      <c r="DL68" s="108">
        <v>0</v>
      </c>
      <c r="DM68" s="108">
        <v>288</v>
      </c>
      <c r="DN68" s="108">
        <v>36.32</v>
      </c>
      <c r="DO68" s="108">
        <f t="shared" si="12"/>
        <v>6062.93</v>
      </c>
      <c r="DS68" s="108">
        <f t="shared" si="13"/>
        <v>0</v>
      </c>
      <c r="DT68" s="108">
        <v>3703.3199999999993</v>
      </c>
      <c r="DU68" s="108">
        <v>777.60000000000025</v>
      </c>
      <c r="DV68" s="108">
        <v>237.30000000000007</v>
      </c>
      <c r="DW68" s="108">
        <v>1020.3900000000011</v>
      </c>
      <c r="DX68" s="108">
        <v>0</v>
      </c>
      <c r="DY68" s="108">
        <v>0</v>
      </c>
      <c r="DZ68" s="108">
        <v>288</v>
      </c>
      <c r="EA68" s="108">
        <v>36.32</v>
      </c>
      <c r="ED68" s="108">
        <v>0</v>
      </c>
      <c r="EE68" s="108">
        <f t="shared" si="14"/>
        <v>6062.93</v>
      </c>
      <c r="EF68" s="108">
        <f t="shared" si="15"/>
        <v>6062.93</v>
      </c>
      <c r="EN68" s="108">
        <v>0</v>
      </c>
      <c r="EO68" s="108">
        <v>0</v>
      </c>
      <c r="EP68" s="108">
        <v>0</v>
      </c>
      <c r="EQ68" s="108">
        <v>0</v>
      </c>
      <c r="ER68" s="108">
        <v>0</v>
      </c>
      <c r="ES68" s="108">
        <v>0</v>
      </c>
      <c r="ET68" s="108">
        <v>0</v>
      </c>
      <c r="EU68" s="108">
        <v>0</v>
      </c>
      <c r="EV68" s="108">
        <v>0</v>
      </c>
      <c r="EW68" s="108">
        <v>0</v>
      </c>
      <c r="EX68" s="108">
        <v>0</v>
      </c>
      <c r="EY68" s="108">
        <v>0</v>
      </c>
      <c r="EZ68" s="108">
        <v>0</v>
      </c>
      <c r="FC68" s="108">
        <v>0</v>
      </c>
      <c r="FD68" s="108">
        <f t="shared" si="17"/>
        <v>0</v>
      </c>
      <c r="FE68" s="108">
        <f t="shared" si="18"/>
        <v>0</v>
      </c>
      <c r="FM68" s="108">
        <f t="shared" si="19"/>
        <v>0</v>
      </c>
      <c r="FU68" s="108">
        <f t="shared" si="3"/>
        <v>0</v>
      </c>
      <c r="FV68" s="108">
        <v>0</v>
      </c>
      <c r="GB68" s="108">
        <f t="shared" si="20"/>
        <v>0</v>
      </c>
      <c r="GJ68" s="108">
        <f t="shared" si="21"/>
        <v>0</v>
      </c>
      <c r="GK68" s="108">
        <v>0</v>
      </c>
      <c r="GL68" s="108">
        <v>0</v>
      </c>
      <c r="GM68" s="108">
        <v>0</v>
      </c>
      <c r="GN68" s="108">
        <v>0</v>
      </c>
      <c r="GO68" s="108">
        <v>0</v>
      </c>
      <c r="GP68" s="108">
        <v>0</v>
      </c>
      <c r="GQ68" s="108">
        <v>0</v>
      </c>
      <c r="GR68" s="108">
        <v>0</v>
      </c>
      <c r="GS68" s="108">
        <v>0</v>
      </c>
      <c r="GT68" s="108">
        <v>0</v>
      </c>
      <c r="GU68" s="108">
        <v>0</v>
      </c>
      <c r="GV68" s="108">
        <v>0</v>
      </c>
      <c r="GX68" s="108">
        <v>0</v>
      </c>
      <c r="GY68" s="108">
        <f t="shared" si="22"/>
        <v>0</v>
      </c>
      <c r="GZ68" s="108">
        <f t="shared" si="23"/>
        <v>0</v>
      </c>
      <c r="HA68" s="108">
        <v>-2089.8000000000002</v>
      </c>
      <c r="HB68" s="108">
        <v>-108</v>
      </c>
      <c r="HC68" s="108">
        <f>HA68+HB68</f>
        <v>-2197.8000000000002</v>
      </c>
      <c r="HR68" s="108">
        <f t="shared" si="24"/>
        <v>0</v>
      </c>
      <c r="HS68" s="108">
        <v>0</v>
      </c>
      <c r="HT68" s="108">
        <v>0</v>
      </c>
      <c r="HU68" s="108">
        <v>0</v>
      </c>
      <c r="HV68" s="108">
        <v>0</v>
      </c>
      <c r="HW68" s="108">
        <v>0</v>
      </c>
      <c r="HX68" s="108">
        <v>0</v>
      </c>
      <c r="HY68" s="108">
        <v>0</v>
      </c>
      <c r="HZ68" s="108">
        <v>0</v>
      </c>
      <c r="IA68" s="108">
        <v>0</v>
      </c>
      <c r="IB68" s="108">
        <v>0</v>
      </c>
      <c r="IC68" s="108">
        <v>0</v>
      </c>
      <c r="ID68" s="108">
        <v>0</v>
      </c>
      <c r="IF68" s="108">
        <v>0</v>
      </c>
      <c r="II68" s="108">
        <f t="shared" si="25"/>
        <v>0</v>
      </c>
      <c r="IJ68" s="108">
        <f t="shared" si="26"/>
        <v>0</v>
      </c>
      <c r="IM68" s="108">
        <v>0</v>
      </c>
      <c r="IN68" s="108">
        <v>0</v>
      </c>
      <c r="IO68" s="108">
        <v>0</v>
      </c>
      <c r="IP68" s="108">
        <v>0</v>
      </c>
      <c r="IQ68" s="108">
        <v>0</v>
      </c>
      <c r="IR68" s="108">
        <v>0</v>
      </c>
      <c r="IS68" s="108">
        <v>0</v>
      </c>
      <c r="IT68" s="108">
        <v>0</v>
      </c>
      <c r="IU68" s="108">
        <v>0</v>
      </c>
      <c r="IV68" s="108">
        <v>0</v>
      </c>
      <c r="IW68" s="108">
        <v>0</v>
      </c>
      <c r="IX68" s="108">
        <v>0</v>
      </c>
      <c r="IZ68" s="108">
        <v>0</v>
      </c>
      <c r="JC68" s="108">
        <f t="shared" si="28"/>
        <v>0</v>
      </c>
      <c r="JD68" s="108">
        <f t="shared" si="27"/>
        <v>0</v>
      </c>
    </row>
    <row r="69" spans="1:264" x14ac:dyDescent="0.25">
      <c r="A69" s="107">
        <v>524514</v>
      </c>
      <c r="B69" s="119"/>
      <c r="N69" s="108">
        <v>0</v>
      </c>
      <c r="O69" s="108">
        <v>0</v>
      </c>
      <c r="P69" s="108">
        <v>0</v>
      </c>
      <c r="Q69" s="108">
        <v>302</v>
      </c>
      <c r="R69" s="108">
        <v>1697.4</v>
      </c>
      <c r="S69" s="108">
        <v>0</v>
      </c>
      <c r="T69" s="108">
        <v>0</v>
      </c>
      <c r="V69" s="108">
        <f t="shared" si="0"/>
        <v>1999.4</v>
      </c>
      <c r="AC69" s="108">
        <v>4467.42</v>
      </c>
      <c r="AD69" s="108">
        <v>2396.52</v>
      </c>
      <c r="AE69" s="108">
        <v>0</v>
      </c>
      <c r="AF69" s="108">
        <v>4150.3900000000003</v>
      </c>
      <c r="AG69" s="108">
        <v>5521.76</v>
      </c>
      <c r="AH69" s="108">
        <v>0</v>
      </c>
      <c r="AI69" s="108">
        <v>0</v>
      </c>
      <c r="AL69" s="108">
        <f t="shared" si="5"/>
        <v>16536.090000000004</v>
      </c>
      <c r="AM69" s="108">
        <f t="shared" si="1"/>
        <v>18535.490000000005</v>
      </c>
      <c r="BD69" s="108">
        <f t="shared" si="6"/>
        <v>0</v>
      </c>
      <c r="BI69" s="108">
        <v>289.77</v>
      </c>
      <c r="BJ69" s="108">
        <v>0</v>
      </c>
      <c r="BR69" s="108">
        <f t="shared" si="7"/>
        <v>289.77</v>
      </c>
      <c r="BS69" s="108">
        <v>4467.42</v>
      </c>
      <c r="BT69" s="108">
        <v>2396.52</v>
      </c>
      <c r="BU69" s="108">
        <v>0</v>
      </c>
      <c r="BV69" s="108">
        <v>4150.3900000000003</v>
      </c>
      <c r="BW69" s="108">
        <v>5521.76</v>
      </c>
      <c r="BX69" s="108">
        <v>0</v>
      </c>
      <c r="BY69" s="108">
        <v>0</v>
      </c>
      <c r="BZ69" s="108">
        <v>0</v>
      </c>
      <c r="CB69" s="108">
        <f t="shared" si="8"/>
        <v>16536.090000000004</v>
      </c>
      <c r="CC69" s="108">
        <f t="shared" si="9"/>
        <v>16825.860000000004</v>
      </c>
      <c r="CT69" s="108">
        <f t="shared" si="2"/>
        <v>0</v>
      </c>
      <c r="CU69" s="108">
        <v>4467.42</v>
      </c>
      <c r="CV69" s="108">
        <v>2396.52</v>
      </c>
      <c r="CW69" s="108">
        <v>0</v>
      </c>
      <c r="CX69" s="108">
        <v>4150.3900000000003</v>
      </c>
      <c r="CY69" s="108">
        <v>5521.76</v>
      </c>
      <c r="CZ69" s="108">
        <v>0</v>
      </c>
      <c r="DA69" s="108">
        <v>0</v>
      </c>
      <c r="DB69" s="108">
        <v>0</v>
      </c>
      <c r="DD69" s="108">
        <v>0</v>
      </c>
      <c r="DE69" s="108">
        <f t="shared" si="10"/>
        <v>16536.090000000004</v>
      </c>
      <c r="DF69" s="108">
        <f t="shared" si="11"/>
        <v>16536.090000000004</v>
      </c>
      <c r="DG69" s="108">
        <v>4467.42</v>
      </c>
      <c r="DH69" s="108">
        <v>2396.52</v>
      </c>
      <c r="DI69" s="108">
        <v>0</v>
      </c>
      <c r="DJ69" s="108">
        <v>4150.3900000000003</v>
      </c>
      <c r="DK69" s="108">
        <v>5521.76</v>
      </c>
      <c r="DL69" s="108">
        <v>0</v>
      </c>
      <c r="DM69" s="108">
        <v>0</v>
      </c>
      <c r="DN69" s="108">
        <v>0</v>
      </c>
      <c r="DO69" s="108">
        <f t="shared" si="12"/>
        <v>16536.090000000004</v>
      </c>
      <c r="DS69" s="108">
        <f t="shared" si="13"/>
        <v>0</v>
      </c>
      <c r="DT69" s="108">
        <v>4467.4200000000073</v>
      </c>
      <c r="DU69" s="108">
        <v>2396.5199999999973</v>
      </c>
      <c r="DV69" s="108">
        <v>0</v>
      </c>
      <c r="DW69" s="108">
        <v>4150.3799999999965</v>
      </c>
      <c r="DX69" s="108">
        <v>5521.7399999999943</v>
      </c>
      <c r="DY69" s="108">
        <v>0</v>
      </c>
      <c r="DZ69" s="108">
        <v>0</v>
      </c>
      <c r="EA69" s="108">
        <v>0</v>
      </c>
      <c r="ED69" s="108">
        <v>2905.77</v>
      </c>
      <c r="EE69" s="108">
        <f t="shared" si="14"/>
        <v>19441.829999999994</v>
      </c>
      <c r="EF69" s="108">
        <f t="shared" si="15"/>
        <v>19441.829999999994</v>
      </c>
      <c r="EG69" s="108">
        <v>0</v>
      </c>
      <c r="EH69" s="108">
        <v>0</v>
      </c>
      <c r="EI69" s="108">
        <v>0</v>
      </c>
      <c r="EJ69" s="108">
        <v>0</v>
      </c>
      <c r="EK69" s="108">
        <v>0</v>
      </c>
      <c r="EL69" s="108">
        <v>0</v>
      </c>
      <c r="EM69" s="108">
        <v>0</v>
      </c>
      <c r="EN69" s="108">
        <f t="shared" si="16"/>
        <v>0</v>
      </c>
      <c r="EO69" s="108">
        <v>7896.71</v>
      </c>
      <c r="EP69" s="108">
        <v>0</v>
      </c>
      <c r="EQ69" s="108">
        <v>0</v>
      </c>
      <c r="ER69" s="108">
        <v>0</v>
      </c>
      <c r="ES69" s="108">
        <v>0</v>
      </c>
      <c r="ET69" s="108">
        <v>4378.1899999999996</v>
      </c>
      <c r="EU69" s="108">
        <v>0</v>
      </c>
      <c r="EV69" s="108">
        <v>0</v>
      </c>
      <c r="EW69" s="108">
        <v>2785.05</v>
      </c>
      <c r="EX69" s="108">
        <v>0</v>
      </c>
      <c r="EY69" s="108">
        <v>1302.75</v>
      </c>
      <c r="EZ69" s="108">
        <v>0</v>
      </c>
      <c r="FD69" s="108">
        <f t="shared" si="17"/>
        <v>16362.7</v>
      </c>
      <c r="FE69" s="108">
        <f t="shared" si="18"/>
        <v>16362.7</v>
      </c>
      <c r="FM69" s="108">
        <f t="shared" si="19"/>
        <v>0</v>
      </c>
      <c r="FU69" s="108">
        <f t="shared" si="3"/>
        <v>0</v>
      </c>
      <c r="FV69" s="108">
        <v>0</v>
      </c>
      <c r="GB69" s="108">
        <f t="shared" si="20"/>
        <v>0</v>
      </c>
      <c r="GJ69" s="108">
        <f t="shared" si="21"/>
        <v>0</v>
      </c>
      <c r="GK69" s="108">
        <v>7896.71</v>
      </c>
      <c r="GL69" s="108">
        <v>0</v>
      </c>
      <c r="GM69" s="108">
        <v>0</v>
      </c>
      <c r="GN69" s="108">
        <v>0</v>
      </c>
      <c r="GO69" s="108">
        <v>0</v>
      </c>
      <c r="GP69" s="108">
        <v>4378.1899999999996</v>
      </c>
      <c r="GQ69" s="108">
        <v>0</v>
      </c>
      <c r="GR69" s="108">
        <v>0</v>
      </c>
      <c r="GS69" s="108">
        <v>2785.05</v>
      </c>
      <c r="GT69" s="108">
        <v>0</v>
      </c>
      <c r="GU69" s="108">
        <v>1302.75</v>
      </c>
      <c r="GV69" s="108">
        <v>0</v>
      </c>
      <c r="GX69" s="108">
        <v>0</v>
      </c>
      <c r="GY69" s="108">
        <f t="shared" si="22"/>
        <v>16362.7</v>
      </c>
      <c r="GZ69" s="108">
        <f t="shared" si="23"/>
        <v>16362.7</v>
      </c>
      <c r="HR69" s="108">
        <f t="shared" si="24"/>
        <v>0</v>
      </c>
      <c r="HS69" s="108">
        <v>7896.71</v>
      </c>
      <c r="HT69" s="108">
        <v>0</v>
      </c>
      <c r="HU69" s="108">
        <v>0</v>
      </c>
      <c r="HV69" s="108">
        <v>0</v>
      </c>
      <c r="HW69" s="108">
        <v>0</v>
      </c>
      <c r="HX69" s="108">
        <v>4378.17</v>
      </c>
      <c r="HY69" s="108">
        <v>0</v>
      </c>
      <c r="HZ69" s="108">
        <v>0</v>
      </c>
      <c r="IA69" s="108">
        <v>2785.05</v>
      </c>
      <c r="IB69" s="108">
        <v>0</v>
      </c>
      <c r="IC69" s="108">
        <v>1302.75</v>
      </c>
      <c r="ID69" s="108">
        <v>0</v>
      </c>
      <c r="IF69" s="108">
        <v>0</v>
      </c>
      <c r="II69" s="108">
        <f t="shared" si="25"/>
        <v>16362.68</v>
      </c>
      <c r="IJ69" s="108">
        <f t="shared" si="26"/>
        <v>16362.68</v>
      </c>
      <c r="IM69" s="108">
        <v>7896.6900000000014</v>
      </c>
      <c r="IN69" s="108">
        <v>0</v>
      </c>
      <c r="IO69" s="108">
        <v>0</v>
      </c>
      <c r="IP69" s="108">
        <v>0</v>
      </c>
      <c r="IQ69" s="108">
        <v>0</v>
      </c>
      <c r="IR69" s="108">
        <v>4378.1700000000046</v>
      </c>
      <c r="IS69" s="108">
        <v>0</v>
      </c>
      <c r="IT69" s="108">
        <v>0</v>
      </c>
      <c r="IU69" s="108">
        <v>2785.0500000000011</v>
      </c>
      <c r="IV69" s="108">
        <v>0</v>
      </c>
      <c r="IW69" s="108">
        <v>1302.75</v>
      </c>
      <c r="IX69" s="108">
        <v>0</v>
      </c>
      <c r="IZ69" s="108">
        <v>0</v>
      </c>
      <c r="JC69" s="108">
        <f t="shared" si="28"/>
        <v>16362.660000000007</v>
      </c>
      <c r="JD69" s="108">
        <f t="shared" si="27"/>
        <v>16362.660000000007</v>
      </c>
    </row>
    <row r="70" spans="1:264" x14ac:dyDescent="0.25">
      <c r="A70" s="107">
        <v>630102</v>
      </c>
      <c r="N70" s="108">
        <v>0</v>
      </c>
      <c r="O70" s="108">
        <v>0</v>
      </c>
      <c r="P70" s="108">
        <v>0</v>
      </c>
      <c r="Q70" s="108">
        <v>0</v>
      </c>
      <c r="R70" s="108">
        <v>0</v>
      </c>
      <c r="S70" s="108">
        <v>0</v>
      </c>
      <c r="T70" s="108">
        <v>0</v>
      </c>
      <c r="V70" s="108">
        <f t="shared" si="0"/>
        <v>0</v>
      </c>
      <c r="AC70" s="108">
        <v>0</v>
      </c>
      <c r="AD70" s="108">
        <v>0</v>
      </c>
      <c r="AE70" s="108">
        <v>635.96</v>
      </c>
      <c r="AF70" s="108">
        <v>0</v>
      </c>
      <c r="AG70" s="108">
        <v>0</v>
      </c>
      <c r="AH70" s="108">
        <v>80.400000000000006</v>
      </c>
      <c r="AI70" s="108">
        <v>0</v>
      </c>
      <c r="AL70" s="108">
        <f t="shared" si="5"/>
        <v>716.36</v>
      </c>
      <c r="AM70" s="108">
        <f t="shared" si="1"/>
        <v>716.36</v>
      </c>
      <c r="BD70" s="108">
        <f t="shared" si="6"/>
        <v>0</v>
      </c>
      <c r="BI70" s="108">
        <v>0</v>
      </c>
      <c r="BJ70" s="108">
        <v>0</v>
      </c>
      <c r="BR70" s="108">
        <f t="shared" si="7"/>
        <v>0</v>
      </c>
      <c r="BS70" s="108">
        <v>0</v>
      </c>
      <c r="BT70" s="108">
        <v>0</v>
      </c>
      <c r="BU70" s="108">
        <v>635.96</v>
      </c>
      <c r="BV70" s="108">
        <v>0</v>
      </c>
      <c r="BW70" s="108">
        <v>0</v>
      </c>
      <c r="BX70" s="108">
        <v>80.400000000000006</v>
      </c>
      <c r="BY70" s="108">
        <v>0</v>
      </c>
      <c r="BZ70" s="108">
        <v>0</v>
      </c>
      <c r="CB70" s="108">
        <f t="shared" si="8"/>
        <v>716.36</v>
      </c>
      <c r="CC70" s="108">
        <f t="shared" si="9"/>
        <v>716.36</v>
      </c>
      <c r="CT70" s="108">
        <f t="shared" si="2"/>
        <v>0</v>
      </c>
      <c r="CU70" s="108">
        <v>0</v>
      </c>
      <c r="CV70" s="108">
        <v>0</v>
      </c>
      <c r="CW70" s="108">
        <v>635.96</v>
      </c>
      <c r="CX70" s="108">
        <v>0</v>
      </c>
      <c r="CY70" s="108">
        <v>0</v>
      </c>
      <c r="CZ70" s="108">
        <v>80.400000000000006</v>
      </c>
      <c r="DA70" s="108">
        <v>0</v>
      </c>
      <c r="DB70" s="108">
        <v>0</v>
      </c>
      <c r="DD70" s="108">
        <v>0</v>
      </c>
      <c r="DE70" s="108">
        <f t="shared" si="10"/>
        <v>716.36</v>
      </c>
      <c r="DF70" s="108">
        <f t="shared" si="11"/>
        <v>716.36</v>
      </c>
      <c r="DG70" s="108">
        <v>0</v>
      </c>
      <c r="DH70" s="108">
        <v>0</v>
      </c>
      <c r="DI70" s="108">
        <v>635.96</v>
      </c>
      <c r="DJ70" s="108">
        <v>0</v>
      </c>
      <c r="DK70" s="108">
        <v>0</v>
      </c>
      <c r="DL70" s="108">
        <v>80.400000000000006</v>
      </c>
      <c r="DM70" s="108">
        <v>0</v>
      </c>
      <c r="DN70" s="108">
        <v>0</v>
      </c>
      <c r="DO70" s="108">
        <f t="shared" si="12"/>
        <v>716.36</v>
      </c>
      <c r="DS70" s="108">
        <f t="shared" si="13"/>
        <v>0</v>
      </c>
      <c r="DT70" s="108">
        <v>0</v>
      </c>
      <c r="DU70" s="108">
        <v>0</v>
      </c>
      <c r="DV70" s="108">
        <v>635.97999999999956</v>
      </c>
      <c r="DW70" s="108">
        <v>0</v>
      </c>
      <c r="DX70" s="108">
        <v>0</v>
      </c>
      <c r="DY70" s="108">
        <v>80.400000000000006</v>
      </c>
      <c r="DZ70" s="108">
        <v>0</v>
      </c>
      <c r="EA70" s="108">
        <v>0</v>
      </c>
      <c r="ED70" s="108">
        <v>259.25</v>
      </c>
      <c r="EE70" s="108">
        <f t="shared" si="14"/>
        <v>975.62999999999954</v>
      </c>
      <c r="EF70" s="108">
        <f t="shared" si="15"/>
        <v>975.62999999999954</v>
      </c>
      <c r="EG70" s="108">
        <v>0</v>
      </c>
      <c r="EH70" s="108">
        <v>0</v>
      </c>
      <c r="EI70" s="108">
        <v>0</v>
      </c>
      <c r="EJ70" s="108">
        <v>0</v>
      </c>
      <c r="EK70" s="108">
        <v>0</v>
      </c>
      <c r="EL70" s="108">
        <v>0</v>
      </c>
      <c r="EM70" s="108">
        <v>0</v>
      </c>
      <c r="EN70" s="108">
        <f t="shared" si="16"/>
        <v>0</v>
      </c>
      <c r="EO70" s="108">
        <v>972.9</v>
      </c>
      <c r="EP70" s="108">
        <v>0</v>
      </c>
      <c r="EQ70" s="108">
        <v>0</v>
      </c>
      <c r="ER70" s="108">
        <v>332.22</v>
      </c>
      <c r="ES70" s="108">
        <v>42</v>
      </c>
      <c r="ET70" s="108">
        <v>0</v>
      </c>
      <c r="EU70" s="108">
        <v>0</v>
      </c>
      <c r="EV70" s="108">
        <v>0</v>
      </c>
      <c r="EW70" s="108">
        <v>0</v>
      </c>
      <c r="EX70" s="108">
        <v>0</v>
      </c>
      <c r="EY70" s="108">
        <v>0</v>
      </c>
      <c r="EZ70" s="108">
        <v>0</v>
      </c>
      <c r="FD70" s="108">
        <f t="shared" si="17"/>
        <v>1347.12</v>
      </c>
      <c r="FE70" s="108">
        <f t="shared" si="18"/>
        <v>1347.12</v>
      </c>
      <c r="FM70" s="108">
        <f t="shared" si="19"/>
        <v>0</v>
      </c>
      <c r="FU70" s="108">
        <f t="shared" si="3"/>
        <v>0</v>
      </c>
      <c r="FV70" s="108">
        <v>0</v>
      </c>
      <c r="GB70" s="108">
        <f t="shared" si="20"/>
        <v>0</v>
      </c>
      <c r="GJ70" s="108">
        <f t="shared" si="21"/>
        <v>0</v>
      </c>
      <c r="GK70" s="108">
        <v>972.9</v>
      </c>
      <c r="GL70" s="108">
        <v>0</v>
      </c>
      <c r="GM70" s="108">
        <v>0</v>
      </c>
      <c r="GN70" s="108">
        <v>332.22</v>
      </c>
      <c r="GO70" s="108">
        <v>42</v>
      </c>
      <c r="GP70" s="108">
        <v>0</v>
      </c>
      <c r="GQ70" s="108">
        <v>0</v>
      </c>
      <c r="GR70" s="108">
        <v>0</v>
      </c>
      <c r="GS70" s="108">
        <v>0</v>
      </c>
      <c r="GT70" s="108">
        <v>0</v>
      </c>
      <c r="GU70" s="108">
        <v>0</v>
      </c>
      <c r="GV70" s="108">
        <v>0</v>
      </c>
      <c r="GX70" s="108">
        <v>0</v>
      </c>
      <c r="GY70" s="108">
        <f t="shared" si="22"/>
        <v>1347.12</v>
      </c>
      <c r="GZ70" s="108">
        <f t="shared" si="23"/>
        <v>1347.12</v>
      </c>
      <c r="HR70" s="108">
        <f t="shared" si="24"/>
        <v>0</v>
      </c>
      <c r="HS70" s="108">
        <v>972.9</v>
      </c>
      <c r="HT70" s="108">
        <v>0</v>
      </c>
      <c r="HU70" s="108">
        <v>0</v>
      </c>
      <c r="HV70" s="108">
        <v>332.22</v>
      </c>
      <c r="HW70" s="108">
        <v>42</v>
      </c>
      <c r="HX70" s="108">
        <v>0</v>
      </c>
      <c r="HY70" s="108">
        <v>0</v>
      </c>
      <c r="HZ70" s="108">
        <v>0</v>
      </c>
      <c r="IA70" s="108">
        <v>0</v>
      </c>
      <c r="IB70" s="108">
        <v>0</v>
      </c>
      <c r="IC70" s="108">
        <v>0</v>
      </c>
      <c r="ID70" s="108">
        <v>0</v>
      </c>
      <c r="IF70" s="108">
        <v>0</v>
      </c>
      <c r="II70" s="108">
        <f t="shared" si="25"/>
        <v>1347.12</v>
      </c>
      <c r="IJ70" s="108">
        <f t="shared" si="26"/>
        <v>1347.12</v>
      </c>
      <c r="IM70" s="108">
        <v>972.89999999999975</v>
      </c>
      <c r="IN70" s="108">
        <v>0</v>
      </c>
      <c r="IO70" s="108">
        <v>0</v>
      </c>
      <c r="IP70" s="108">
        <v>332.22</v>
      </c>
      <c r="IQ70" s="108">
        <v>42</v>
      </c>
      <c r="IR70" s="108">
        <v>0</v>
      </c>
      <c r="IS70" s="108">
        <v>0</v>
      </c>
      <c r="IT70" s="108">
        <v>0</v>
      </c>
      <c r="IU70" s="108">
        <v>0</v>
      </c>
      <c r="IV70" s="108">
        <v>0</v>
      </c>
      <c r="IW70" s="108">
        <v>0</v>
      </c>
      <c r="IX70" s="108">
        <v>0</v>
      </c>
      <c r="IZ70" s="108">
        <v>0</v>
      </c>
      <c r="JC70" s="108">
        <f t="shared" si="28"/>
        <v>1347.12</v>
      </c>
      <c r="JD70" s="108">
        <f t="shared" si="27"/>
        <v>1347.12</v>
      </c>
    </row>
    <row r="71" spans="1:264" x14ac:dyDescent="0.25">
      <c r="A71" s="107">
        <v>593604</v>
      </c>
      <c r="B71" s="119"/>
      <c r="N71" s="108">
        <v>0</v>
      </c>
      <c r="O71" s="108">
        <v>61.44</v>
      </c>
      <c r="P71" s="108">
        <v>0</v>
      </c>
      <c r="Q71" s="108">
        <v>0</v>
      </c>
      <c r="R71" s="108">
        <v>0</v>
      </c>
      <c r="S71" s="108">
        <v>0</v>
      </c>
      <c r="T71" s="108">
        <v>360</v>
      </c>
      <c r="V71" s="108">
        <f t="shared" si="0"/>
        <v>421.44</v>
      </c>
      <c r="AC71" s="108">
        <v>5812.56</v>
      </c>
      <c r="AD71" s="108">
        <v>1474.2</v>
      </c>
      <c r="AE71" s="108">
        <v>616.98</v>
      </c>
      <c r="AF71" s="108">
        <v>1604.15</v>
      </c>
      <c r="AG71" s="108">
        <v>0</v>
      </c>
      <c r="AH71" s="108">
        <v>327.60000000000002</v>
      </c>
      <c r="AI71" s="108">
        <v>292.5</v>
      </c>
      <c r="AJ71" s="108">
        <v>938</v>
      </c>
      <c r="AL71" s="108">
        <f t="shared" si="5"/>
        <v>11065.99</v>
      </c>
      <c r="AM71" s="108">
        <f t="shared" si="1"/>
        <v>11487.43</v>
      </c>
      <c r="AU71" s="108">
        <v>-938</v>
      </c>
      <c r="AV71" s="108">
        <v>938</v>
      </c>
      <c r="BD71" s="108">
        <f t="shared" si="6"/>
        <v>0</v>
      </c>
      <c r="BI71" s="108">
        <v>419.71</v>
      </c>
      <c r="BJ71" s="108">
        <v>1094.51</v>
      </c>
      <c r="BR71" s="108">
        <f t="shared" si="7"/>
        <v>1514.22</v>
      </c>
      <c r="BS71" s="108">
        <v>5812.56</v>
      </c>
      <c r="BT71" s="108">
        <v>1474.2</v>
      </c>
      <c r="BU71" s="108">
        <v>616.98</v>
      </c>
      <c r="BV71" s="108">
        <v>1604.15</v>
      </c>
      <c r="BW71" s="108">
        <v>0</v>
      </c>
      <c r="BX71" s="108">
        <v>327.60000000000002</v>
      </c>
      <c r="BY71" s="108">
        <v>292.5</v>
      </c>
      <c r="BZ71" s="108">
        <v>1094.51</v>
      </c>
      <c r="CB71" s="108">
        <f t="shared" si="8"/>
        <v>11222.5</v>
      </c>
      <c r="CC71" s="108">
        <f t="shared" si="9"/>
        <v>12736.72</v>
      </c>
      <c r="CT71" s="108">
        <f t="shared" si="2"/>
        <v>0</v>
      </c>
      <c r="CU71" s="108">
        <v>5812.56</v>
      </c>
      <c r="CV71" s="108">
        <v>1474.2</v>
      </c>
      <c r="CW71" s="108">
        <v>616.98</v>
      </c>
      <c r="CX71" s="108">
        <v>1604.15</v>
      </c>
      <c r="CY71" s="108">
        <v>0</v>
      </c>
      <c r="CZ71" s="108">
        <v>327.60000000000002</v>
      </c>
      <c r="DA71" s="108">
        <v>292.5</v>
      </c>
      <c r="DB71" s="108">
        <v>1094.51</v>
      </c>
      <c r="DD71" s="108">
        <v>0</v>
      </c>
      <c r="DE71" s="108">
        <f t="shared" si="10"/>
        <v>11222.5</v>
      </c>
      <c r="DF71" s="108">
        <f t="shared" si="11"/>
        <v>11222.5</v>
      </c>
      <c r="DG71" s="108">
        <v>5812.56</v>
      </c>
      <c r="DH71" s="108">
        <v>1474.2</v>
      </c>
      <c r="DI71" s="108">
        <v>616.98</v>
      </c>
      <c r="DJ71" s="108">
        <v>1604.15</v>
      </c>
      <c r="DK71" s="108">
        <v>0</v>
      </c>
      <c r="DL71" s="108">
        <v>327.60000000000002</v>
      </c>
      <c r="DM71" s="108">
        <v>292.5</v>
      </c>
      <c r="DN71" s="108">
        <v>1094.51</v>
      </c>
      <c r="DO71" s="108">
        <f t="shared" si="12"/>
        <v>11222.5</v>
      </c>
      <c r="DS71" s="108">
        <f t="shared" si="13"/>
        <v>0</v>
      </c>
      <c r="DT71" s="108">
        <v>5812.5599999999986</v>
      </c>
      <c r="DU71" s="108">
        <v>1474.2000000000005</v>
      </c>
      <c r="DV71" s="108">
        <v>616.98</v>
      </c>
      <c r="DW71" s="108">
        <v>1604.1400000000003</v>
      </c>
      <c r="DX71" s="108">
        <v>0</v>
      </c>
      <c r="DY71" s="108">
        <v>327.60000000000002</v>
      </c>
      <c r="DZ71" s="108">
        <v>292.5</v>
      </c>
      <c r="EA71" s="108">
        <v>1094.51</v>
      </c>
      <c r="ED71" s="108">
        <v>1152.2</v>
      </c>
      <c r="EE71" s="108">
        <f t="shared" si="14"/>
        <v>12374.690000000002</v>
      </c>
      <c r="EF71" s="108">
        <f t="shared" si="15"/>
        <v>12374.690000000002</v>
      </c>
      <c r="EG71" s="108">
        <v>0</v>
      </c>
      <c r="EH71" s="108">
        <v>0</v>
      </c>
      <c r="EI71" s="108">
        <v>0</v>
      </c>
      <c r="EJ71" s="108">
        <v>0</v>
      </c>
      <c r="EK71" s="108">
        <v>0</v>
      </c>
      <c r="EL71" s="108">
        <v>0</v>
      </c>
      <c r="EM71" s="108">
        <v>184.5</v>
      </c>
      <c r="EN71" s="108">
        <f t="shared" si="16"/>
        <v>184.5</v>
      </c>
      <c r="EO71" s="108">
        <v>0</v>
      </c>
      <c r="EP71" s="108">
        <v>0</v>
      </c>
      <c r="EQ71" s="108">
        <v>0</v>
      </c>
      <c r="ER71" s="108">
        <v>261.02999999999997</v>
      </c>
      <c r="ES71" s="108">
        <v>33</v>
      </c>
      <c r="ET71" s="108">
        <v>3553.57</v>
      </c>
      <c r="EU71" s="108">
        <v>0</v>
      </c>
      <c r="EV71" s="108">
        <v>0</v>
      </c>
      <c r="EW71" s="108">
        <v>4029.75</v>
      </c>
      <c r="EX71" s="108">
        <v>115.5</v>
      </c>
      <c r="EY71" s="108">
        <v>1441.8</v>
      </c>
      <c r="EZ71" s="108">
        <v>571.73</v>
      </c>
      <c r="FD71" s="108">
        <f t="shared" si="17"/>
        <v>10006.379999999999</v>
      </c>
      <c r="FE71" s="108">
        <f t="shared" si="18"/>
        <v>10190.879999999999</v>
      </c>
      <c r="FM71" s="108">
        <f t="shared" si="19"/>
        <v>0</v>
      </c>
      <c r="FU71" s="108">
        <f t="shared" si="3"/>
        <v>0</v>
      </c>
      <c r="FV71" s="108">
        <v>808.56</v>
      </c>
      <c r="GB71" s="108">
        <f t="shared" si="20"/>
        <v>808.56</v>
      </c>
      <c r="GJ71" s="108">
        <f t="shared" si="21"/>
        <v>0</v>
      </c>
      <c r="GK71" s="108">
        <v>0</v>
      </c>
      <c r="GL71" s="108">
        <v>0</v>
      </c>
      <c r="GM71" s="108">
        <v>0</v>
      </c>
      <c r="GN71" s="108">
        <v>261.02999999999997</v>
      </c>
      <c r="GO71" s="108">
        <v>33</v>
      </c>
      <c r="GP71" s="108">
        <v>3553.57</v>
      </c>
      <c r="GQ71" s="108">
        <v>0</v>
      </c>
      <c r="GR71" s="108">
        <v>0</v>
      </c>
      <c r="GS71" s="108">
        <v>4029.75</v>
      </c>
      <c r="GT71" s="108">
        <v>115.5</v>
      </c>
      <c r="GU71" s="108">
        <v>1441.8</v>
      </c>
      <c r="GV71" s="108">
        <v>571.73</v>
      </c>
      <c r="GX71" s="108">
        <v>808.56</v>
      </c>
      <c r="GY71" s="108">
        <f t="shared" si="22"/>
        <v>10814.939999999999</v>
      </c>
      <c r="GZ71" s="108">
        <f t="shared" si="23"/>
        <v>11623.499999999998</v>
      </c>
      <c r="HQ71" s="108">
        <v>-94.92</v>
      </c>
      <c r="HR71" s="108">
        <f t="shared" si="24"/>
        <v>-94.92</v>
      </c>
      <c r="HS71" s="108">
        <v>0</v>
      </c>
      <c r="HT71" s="108">
        <v>0</v>
      </c>
      <c r="HU71" s="108">
        <v>0</v>
      </c>
      <c r="HV71" s="108">
        <v>261.02999999999997</v>
      </c>
      <c r="HW71" s="108">
        <v>33</v>
      </c>
      <c r="HX71" s="108">
        <v>3553.57</v>
      </c>
      <c r="HY71" s="108">
        <v>0</v>
      </c>
      <c r="HZ71" s="108">
        <v>0</v>
      </c>
      <c r="IA71" s="108">
        <v>4029.75</v>
      </c>
      <c r="IB71" s="108">
        <v>115.5</v>
      </c>
      <c r="IC71" s="108">
        <v>1441.8</v>
      </c>
      <c r="ID71" s="108">
        <v>571.73</v>
      </c>
      <c r="IF71" s="108">
        <v>808.56</v>
      </c>
      <c r="IG71" s="108">
        <v>750</v>
      </c>
      <c r="II71" s="108">
        <f t="shared" si="25"/>
        <v>11564.939999999999</v>
      </c>
      <c r="IJ71" s="108">
        <f t="shared" si="26"/>
        <v>11470.019999999999</v>
      </c>
      <c r="IM71" s="108">
        <v>0</v>
      </c>
      <c r="IN71" s="108">
        <v>0</v>
      </c>
      <c r="IO71" s="108">
        <v>0</v>
      </c>
      <c r="IP71" s="108">
        <v>261.02999999999997</v>
      </c>
      <c r="IQ71" s="108">
        <v>33</v>
      </c>
      <c r="IR71" s="108">
        <v>3553.5600000000009</v>
      </c>
      <c r="IS71" s="108">
        <v>0</v>
      </c>
      <c r="IT71" s="108">
        <v>0</v>
      </c>
      <c r="IU71" s="108">
        <v>4029.75</v>
      </c>
      <c r="IV71" s="108">
        <v>115.5</v>
      </c>
      <c r="IW71" s="108">
        <v>1441.7999999999995</v>
      </c>
      <c r="IX71" s="108">
        <v>571.71</v>
      </c>
      <c r="IZ71" s="108">
        <v>808.56</v>
      </c>
      <c r="JC71" s="108">
        <f t="shared" si="28"/>
        <v>10814.910000000002</v>
      </c>
      <c r="JD71" s="108">
        <f t="shared" si="27"/>
        <v>10814.910000000002</v>
      </c>
    </row>
    <row r="72" spans="1:264" x14ac:dyDescent="0.25">
      <c r="A72" s="107">
        <v>730117</v>
      </c>
      <c r="B72" s="119"/>
      <c r="N72" s="108">
        <v>552.96</v>
      </c>
      <c r="O72" s="108">
        <v>0</v>
      </c>
      <c r="P72" s="108">
        <v>0</v>
      </c>
      <c r="Q72" s="108">
        <v>0</v>
      </c>
      <c r="R72" s="108">
        <v>0</v>
      </c>
      <c r="S72" s="108">
        <v>0</v>
      </c>
      <c r="T72" s="108">
        <v>0</v>
      </c>
      <c r="V72" s="108">
        <f t="shared" si="0"/>
        <v>552.96</v>
      </c>
      <c r="AC72" s="108">
        <v>265.68</v>
      </c>
      <c r="AD72" s="108">
        <v>265.68</v>
      </c>
      <c r="AE72" s="108">
        <v>0</v>
      </c>
      <c r="AF72" s="108">
        <v>291.88</v>
      </c>
      <c r="AG72" s="108">
        <v>1063.7</v>
      </c>
      <c r="AH72" s="108">
        <v>0</v>
      </c>
      <c r="AI72" s="108">
        <v>0</v>
      </c>
      <c r="AL72" s="108">
        <f t="shared" si="5"/>
        <v>1886.94</v>
      </c>
      <c r="AM72" s="108">
        <f t="shared" si="1"/>
        <v>2439.9</v>
      </c>
      <c r="BD72" s="108">
        <f t="shared" si="6"/>
        <v>0</v>
      </c>
      <c r="BI72" s="108">
        <v>4.54</v>
      </c>
      <c r="BJ72" s="108">
        <v>0</v>
      </c>
      <c r="BR72" s="108">
        <f t="shared" si="7"/>
        <v>4.54</v>
      </c>
      <c r="BS72" s="108">
        <v>265.68</v>
      </c>
      <c r="BT72" s="108">
        <v>265.68</v>
      </c>
      <c r="BU72" s="108">
        <v>0</v>
      </c>
      <c r="BV72" s="108">
        <v>291.88</v>
      </c>
      <c r="BW72" s="108">
        <v>1063.7</v>
      </c>
      <c r="BX72" s="108">
        <v>0</v>
      </c>
      <c r="BY72" s="108">
        <v>0</v>
      </c>
      <c r="BZ72" s="108">
        <v>0</v>
      </c>
      <c r="CB72" s="108">
        <f t="shared" si="8"/>
        <v>1886.94</v>
      </c>
      <c r="CC72" s="108">
        <f t="shared" si="9"/>
        <v>1891.48</v>
      </c>
      <c r="CT72" s="108">
        <f t="shared" si="2"/>
        <v>0</v>
      </c>
      <c r="CU72" s="108">
        <v>265.68</v>
      </c>
      <c r="CV72" s="108">
        <v>265.68</v>
      </c>
      <c r="CW72" s="108">
        <v>0</v>
      </c>
      <c r="CX72" s="108">
        <v>291.88</v>
      </c>
      <c r="CY72" s="108">
        <v>1063.7</v>
      </c>
      <c r="CZ72" s="108">
        <v>0</v>
      </c>
      <c r="DA72" s="108">
        <v>0</v>
      </c>
      <c r="DB72" s="108">
        <v>0</v>
      </c>
      <c r="DD72" s="108">
        <v>0</v>
      </c>
      <c r="DE72" s="108">
        <f t="shared" si="10"/>
        <v>1886.94</v>
      </c>
      <c r="DF72" s="108">
        <f t="shared" si="11"/>
        <v>1886.94</v>
      </c>
      <c r="DG72" s="108">
        <v>265.68</v>
      </c>
      <c r="DH72" s="108">
        <v>265.68</v>
      </c>
      <c r="DI72" s="108">
        <v>0</v>
      </c>
      <c r="DJ72" s="108">
        <v>291.88</v>
      </c>
      <c r="DK72" s="108">
        <v>1063.7</v>
      </c>
      <c r="DL72" s="108">
        <v>0</v>
      </c>
      <c r="DM72" s="108">
        <v>0</v>
      </c>
      <c r="DN72" s="108">
        <v>0</v>
      </c>
      <c r="DO72" s="108">
        <f t="shared" si="12"/>
        <v>1886.94</v>
      </c>
      <c r="DS72" s="108">
        <f t="shared" si="13"/>
        <v>0</v>
      </c>
      <c r="DT72" s="108">
        <v>265.67999999999989</v>
      </c>
      <c r="DU72" s="108">
        <v>265.67999999999989</v>
      </c>
      <c r="DV72" s="108">
        <v>0</v>
      </c>
      <c r="DW72" s="108">
        <v>291.88</v>
      </c>
      <c r="DX72" s="108">
        <v>1063.7200000000009</v>
      </c>
      <c r="DY72" s="108">
        <v>0</v>
      </c>
      <c r="DZ72" s="108">
        <v>0</v>
      </c>
      <c r="EA72" s="108">
        <v>0</v>
      </c>
      <c r="ED72" s="108">
        <v>0</v>
      </c>
      <c r="EE72" s="108">
        <f t="shared" si="14"/>
        <v>1886.9600000000007</v>
      </c>
      <c r="EF72" s="108">
        <f t="shared" si="15"/>
        <v>1886.9600000000007</v>
      </c>
      <c r="EG72" s="108">
        <v>0</v>
      </c>
      <c r="EH72" s="108">
        <v>0</v>
      </c>
      <c r="EI72" s="108">
        <v>949.2</v>
      </c>
      <c r="EJ72" s="108">
        <v>0</v>
      </c>
      <c r="EK72" s="108">
        <v>0</v>
      </c>
      <c r="EL72" s="108">
        <v>0</v>
      </c>
      <c r="EM72" s="108">
        <v>0</v>
      </c>
      <c r="EN72" s="108">
        <f t="shared" si="16"/>
        <v>949.2</v>
      </c>
      <c r="EO72" s="108">
        <v>940.47</v>
      </c>
      <c r="EP72" s="108">
        <v>0</v>
      </c>
      <c r="EQ72" s="108">
        <v>0</v>
      </c>
      <c r="ER72" s="108">
        <v>332.22</v>
      </c>
      <c r="ES72" s="108">
        <v>0</v>
      </c>
      <c r="ET72" s="108">
        <v>355.95</v>
      </c>
      <c r="EU72" s="108">
        <v>0</v>
      </c>
      <c r="EV72" s="108">
        <v>0</v>
      </c>
      <c r="EW72" s="108">
        <v>291.60000000000002</v>
      </c>
      <c r="EX72" s="108">
        <v>0</v>
      </c>
      <c r="EY72" s="108">
        <v>340.2</v>
      </c>
      <c r="EZ72" s="108">
        <v>0</v>
      </c>
      <c r="FC72" s="108">
        <v>83.86</v>
      </c>
      <c r="FD72" s="108">
        <f t="shared" si="17"/>
        <v>2344.3000000000002</v>
      </c>
      <c r="FE72" s="108">
        <f t="shared" si="18"/>
        <v>3293.5</v>
      </c>
      <c r="FM72" s="108">
        <f t="shared" si="19"/>
        <v>0</v>
      </c>
      <c r="FU72" s="108">
        <f t="shared" si="3"/>
        <v>0</v>
      </c>
      <c r="FV72" s="108">
        <v>0</v>
      </c>
      <c r="GB72" s="108">
        <f t="shared" si="20"/>
        <v>0</v>
      </c>
      <c r="GJ72" s="108">
        <f t="shared" si="21"/>
        <v>0</v>
      </c>
      <c r="GK72" s="108">
        <v>940.47</v>
      </c>
      <c r="GL72" s="108">
        <v>0</v>
      </c>
      <c r="GM72" s="108">
        <v>0</v>
      </c>
      <c r="GN72" s="108">
        <v>332.22</v>
      </c>
      <c r="GO72" s="108">
        <v>0</v>
      </c>
      <c r="GP72" s="108">
        <v>355.95</v>
      </c>
      <c r="GQ72" s="108">
        <v>0</v>
      </c>
      <c r="GR72" s="108">
        <v>0</v>
      </c>
      <c r="GS72" s="108">
        <v>291.60000000000002</v>
      </c>
      <c r="GT72" s="108">
        <v>0</v>
      </c>
      <c r="GU72" s="108">
        <v>340.2</v>
      </c>
      <c r="GV72" s="108">
        <v>0</v>
      </c>
      <c r="GX72" s="108">
        <v>0</v>
      </c>
      <c r="GY72" s="108">
        <f t="shared" si="22"/>
        <v>2260.44</v>
      </c>
      <c r="GZ72" s="108">
        <f t="shared" si="23"/>
        <v>2260.44</v>
      </c>
      <c r="HR72" s="108">
        <f t="shared" si="24"/>
        <v>0</v>
      </c>
      <c r="HS72" s="108">
        <v>940.47</v>
      </c>
      <c r="HT72" s="108">
        <v>0</v>
      </c>
      <c r="HU72" s="108">
        <v>0</v>
      </c>
      <c r="HV72" s="108">
        <v>332.22</v>
      </c>
      <c r="HW72" s="108">
        <v>0</v>
      </c>
      <c r="HX72" s="108">
        <v>355.95</v>
      </c>
      <c r="HY72" s="108">
        <v>0</v>
      </c>
      <c r="HZ72" s="108">
        <v>0</v>
      </c>
      <c r="IA72" s="108">
        <v>291.60000000000002</v>
      </c>
      <c r="IB72" s="108">
        <v>0</v>
      </c>
      <c r="IC72" s="108">
        <v>340.2</v>
      </c>
      <c r="ID72" s="108">
        <v>0</v>
      </c>
      <c r="IF72" s="108">
        <v>0</v>
      </c>
      <c r="II72" s="108">
        <f t="shared" si="25"/>
        <v>2260.44</v>
      </c>
      <c r="IJ72" s="108">
        <f t="shared" si="26"/>
        <v>2260.44</v>
      </c>
      <c r="IM72" s="108">
        <v>940.4699999999998</v>
      </c>
      <c r="IN72" s="108">
        <v>0</v>
      </c>
      <c r="IO72" s="108">
        <v>0</v>
      </c>
      <c r="IP72" s="108">
        <v>332.22</v>
      </c>
      <c r="IQ72" s="108">
        <v>0</v>
      </c>
      <c r="IR72" s="108">
        <v>355.94999999999987</v>
      </c>
      <c r="IS72" s="108">
        <v>0</v>
      </c>
      <c r="IT72" s="108">
        <v>0</v>
      </c>
      <c r="IU72" s="108">
        <v>291.60000000000002</v>
      </c>
      <c r="IV72" s="108">
        <v>0</v>
      </c>
      <c r="IW72" s="108">
        <v>340.19999999999987</v>
      </c>
      <c r="IX72" s="108">
        <v>0</v>
      </c>
      <c r="IZ72" s="108">
        <v>0</v>
      </c>
      <c r="JC72" s="108">
        <f t="shared" si="28"/>
        <v>2260.4399999999996</v>
      </c>
      <c r="JD72" s="108">
        <f t="shared" si="27"/>
        <v>2260.4399999999996</v>
      </c>
    </row>
    <row r="73" spans="1:264" x14ac:dyDescent="0.25">
      <c r="A73" s="107">
        <v>514667</v>
      </c>
      <c r="B73" s="119"/>
      <c r="N73" s="108">
        <v>0</v>
      </c>
      <c r="O73" s="108">
        <v>348.16</v>
      </c>
      <c r="P73" s="108">
        <v>0</v>
      </c>
      <c r="Q73" s="108">
        <v>-332.2</v>
      </c>
      <c r="R73" s="108">
        <v>993.6</v>
      </c>
      <c r="S73" s="108">
        <v>0</v>
      </c>
      <c r="T73" s="108">
        <v>480</v>
      </c>
      <c r="V73" s="108">
        <f t="shared" si="0"/>
        <v>1489.56</v>
      </c>
      <c r="AC73" s="108">
        <v>7129.08</v>
      </c>
      <c r="AD73" s="108">
        <v>6464.88</v>
      </c>
      <c r="AE73" s="108">
        <v>0</v>
      </c>
      <c r="AF73" s="108">
        <v>3325.36</v>
      </c>
      <c r="AG73" s="108">
        <v>3861.33</v>
      </c>
      <c r="AH73" s="108">
        <v>0</v>
      </c>
      <c r="AI73" s="108">
        <v>246</v>
      </c>
      <c r="AL73" s="108">
        <f t="shared" si="5"/>
        <v>21026.65</v>
      </c>
      <c r="AM73" s="108">
        <f t="shared" si="1"/>
        <v>22516.210000000003</v>
      </c>
      <c r="BD73" s="108">
        <f t="shared" si="6"/>
        <v>0</v>
      </c>
      <c r="BI73" s="108">
        <v>535.65</v>
      </c>
      <c r="BJ73" s="108">
        <v>0</v>
      </c>
      <c r="BR73" s="108">
        <f t="shared" si="7"/>
        <v>535.65</v>
      </c>
      <c r="BS73" s="108">
        <v>7129.08</v>
      </c>
      <c r="BT73" s="108">
        <v>6464.88</v>
      </c>
      <c r="BU73" s="108">
        <v>0</v>
      </c>
      <c r="BV73" s="108">
        <v>3325.36</v>
      </c>
      <c r="BW73" s="108">
        <v>3861.33</v>
      </c>
      <c r="BX73" s="108">
        <v>0</v>
      </c>
      <c r="BY73" s="108">
        <v>246</v>
      </c>
      <c r="BZ73" s="108">
        <v>0</v>
      </c>
      <c r="CB73" s="108">
        <f t="shared" si="8"/>
        <v>21026.65</v>
      </c>
      <c r="CC73" s="108">
        <f t="shared" si="9"/>
        <v>21562.300000000003</v>
      </c>
      <c r="CT73" s="108">
        <f t="shared" si="2"/>
        <v>0</v>
      </c>
      <c r="CU73" s="108">
        <v>7129.08</v>
      </c>
      <c r="CV73" s="108">
        <v>6464.88</v>
      </c>
      <c r="CW73" s="108">
        <v>0</v>
      </c>
      <c r="CX73" s="108">
        <v>3325.36</v>
      </c>
      <c r="CY73" s="108">
        <v>3861.33</v>
      </c>
      <c r="CZ73" s="108">
        <v>0</v>
      </c>
      <c r="DA73" s="108">
        <v>246</v>
      </c>
      <c r="DB73" s="108">
        <v>0</v>
      </c>
      <c r="DD73" s="108">
        <v>0</v>
      </c>
      <c r="DE73" s="108">
        <f t="shared" si="10"/>
        <v>21026.65</v>
      </c>
      <c r="DF73" s="108">
        <f t="shared" si="11"/>
        <v>21026.65</v>
      </c>
      <c r="DG73" s="108">
        <v>7129.08</v>
      </c>
      <c r="DH73" s="108">
        <v>6464.88</v>
      </c>
      <c r="DI73" s="108">
        <v>0</v>
      </c>
      <c r="DJ73" s="108">
        <v>3325.36</v>
      </c>
      <c r="DK73" s="108">
        <v>3861.33</v>
      </c>
      <c r="DL73" s="108">
        <v>0</v>
      </c>
      <c r="DM73" s="108">
        <v>246</v>
      </c>
      <c r="DN73" s="108">
        <v>0</v>
      </c>
      <c r="DO73" s="108">
        <f t="shared" si="12"/>
        <v>21026.65</v>
      </c>
      <c r="DS73" s="108">
        <f t="shared" si="13"/>
        <v>0</v>
      </c>
      <c r="DT73" s="108">
        <v>7129.0800000000127</v>
      </c>
      <c r="DU73" s="108">
        <v>6464.8800000000092</v>
      </c>
      <c r="DV73" s="108">
        <v>0</v>
      </c>
      <c r="DW73" s="108">
        <v>3325.3799999999978</v>
      </c>
      <c r="DX73" s="108">
        <v>3861.34</v>
      </c>
      <c r="DY73" s="108">
        <v>0</v>
      </c>
      <c r="DZ73" s="108">
        <v>246</v>
      </c>
      <c r="EA73" s="108">
        <v>0</v>
      </c>
      <c r="EC73" s="108">
        <v>120</v>
      </c>
      <c r="ED73" s="108">
        <v>0</v>
      </c>
      <c r="EE73" s="108">
        <f t="shared" si="14"/>
        <v>21146.680000000018</v>
      </c>
      <c r="EF73" s="108">
        <f t="shared" si="15"/>
        <v>21146.680000000018</v>
      </c>
      <c r="EG73" s="108">
        <v>-680.4</v>
      </c>
      <c r="EH73" s="108">
        <v>-32.4</v>
      </c>
      <c r="EI73" s="108">
        <v>0</v>
      </c>
      <c r="EJ73" s="108">
        <v>-442.96</v>
      </c>
      <c r="EK73" s="108">
        <v>2162</v>
      </c>
      <c r="EL73" s="108">
        <v>0</v>
      </c>
      <c r="EM73" s="108">
        <v>594</v>
      </c>
      <c r="EN73" s="108">
        <f t="shared" si="16"/>
        <v>1600.24</v>
      </c>
      <c r="EO73" s="108">
        <v>8431.7999999999993</v>
      </c>
      <c r="EP73" s="108">
        <v>0</v>
      </c>
      <c r="EQ73" s="108">
        <v>0</v>
      </c>
      <c r="ER73" s="108">
        <v>0</v>
      </c>
      <c r="ES73" s="108">
        <v>0</v>
      </c>
      <c r="ET73" s="108">
        <v>6703.73</v>
      </c>
      <c r="EU73" s="108">
        <v>0</v>
      </c>
      <c r="EV73" s="108">
        <v>0</v>
      </c>
      <c r="EW73" s="108">
        <v>2835</v>
      </c>
      <c r="EX73" s="108">
        <v>33.75</v>
      </c>
      <c r="EY73" s="108">
        <v>2713.5</v>
      </c>
      <c r="EZ73" s="108">
        <v>0</v>
      </c>
      <c r="FC73" s="108">
        <v>1896.33</v>
      </c>
      <c r="FD73" s="108">
        <f t="shared" si="17"/>
        <v>22614.11</v>
      </c>
      <c r="FE73" s="108">
        <f t="shared" si="18"/>
        <v>24214.350000000002</v>
      </c>
      <c r="FM73" s="108">
        <f t="shared" si="19"/>
        <v>0</v>
      </c>
      <c r="FU73" s="108">
        <f t="shared" si="3"/>
        <v>0</v>
      </c>
      <c r="FV73" s="108">
        <v>0</v>
      </c>
      <c r="GB73" s="108">
        <f t="shared" si="20"/>
        <v>0</v>
      </c>
      <c r="GJ73" s="108">
        <f t="shared" si="21"/>
        <v>0</v>
      </c>
      <c r="GK73" s="108">
        <v>8431.7999999999993</v>
      </c>
      <c r="GL73" s="108">
        <v>0</v>
      </c>
      <c r="GM73" s="108">
        <v>0</v>
      </c>
      <c r="GN73" s="108">
        <v>0</v>
      </c>
      <c r="GO73" s="108">
        <v>0</v>
      </c>
      <c r="GP73" s="108">
        <v>6703.73</v>
      </c>
      <c r="GQ73" s="108">
        <v>0</v>
      </c>
      <c r="GR73" s="108">
        <v>0</v>
      </c>
      <c r="GS73" s="108">
        <v>2835</v>
      </c>
      <c r="GT73" s="108">
        <v>33.75</v>
      </c>
      <c r="GU73" s="108">
        <v>2713.5</v>
      </c>
      <c r="GV73" s="108">
        <v>0</v>
      </c>
      <c r="GX73" s="108">
        <v>0</v>
      </c>
      <c r="GY73" s="108">
        <f t="shared" si="22"/>
        <v>20717.78</v>
      </c>
      <c r="GZ73" s="108">
        <f t="shared" si="23"/>
        <v>20717.78</v>
      </c>
      <c r="HR73" s="108">
        <f t="shared" si="24"/>
        <v>0</v>
      </c>
      <c r="HS73" s="108">
        <v>8431.7999999999993</v>
      </c>
      <c r="HT73" s="108">
        <v>0</v>
      </c>
      <c r="HU73" s="108">
        <v>0</v>
      </c>
      <c r="HV73" s="108">
        <v>0</v>
      </c>
      <c r="HW73" s="108">
        <v>0</v>
      </c>
      <c r="HX73" s="108">
        <v>6703.73</v>
      </c>
      <c r="HY73" s="108">
        <v>0</v>
      </c>
      <c r="HZ73" s="108">
        <v>0</v>
      </c>
      <c r="IA73" s="108">
        <v>2835</v>
      </c>
      <c r="IB73" s="108">
        <v>33.75</v>
      </c>
      <c r="IC73" s="108">
        <v>2713.5</v>
      </c>
      <c r="ID73" s="108">
        <v>0</v>
      </c>
      <c r="IF73" s="108">
        <v>0</v>
      </c>
      <c r="II73" s="108">
        <f t="shared" si="25"/>
        <v>20717.78</v>
      </c>
      <c r="IJ73" s="108">
        <f t="shared" si="26"/>
        <v>20717.78</v>
      </c>
      <c r="IM73" s="108">
        <v>8431.7999999999993</v>
      </c>
      <c r="IN73" s="108">
        <v>0</v>
      </c>
      <c r="IO73" s="108">
        <v>0</v>
      </c>
      <c r="IP73" s="108">
        <v>0</v>
      </c>
      <c r="IQ73" s="108">
        <v>0</v>
      </c>
      <c r="IR73" s="108">
        <v>6703.7100000000028</v>
      </c>
      <c r="IS73" s="108">
        <v>0</v>
      </c>
      <c r="IT73" s="108">
        <v>0</v>
      </c>
      <c r="IU73" s="108">
        <v>2835</v>
      </c>
      <c r="IV73" s="108">
        <v>33.75</v>
      </c>
      <c r="IW73" s="108">
        <v>2713.5</v>
      </c>
      <c r="IX73" s="108">
        <v>0</v>
      </c>
      <c r="IZ73" s="108">
        <v>0</v>
      </c>
      <c r="JC73" s="108">
        <f t="shared" si="28"/>
        <v>20717.760000000002</v>
      </c>
      <c r="JD73" s="108">
        <f t="shared" si="27"/>
        <v>20717.760000000002</v>
      </c>
    </row>
    <row r="74" spans="1:264" x14ac:dyDescent="0.25">
      <c r="A74" s="107">
        <v>512841</v>
      </c>
      <c r="B74" s="119"/>
      <c r="N74" s="108">
        <v>-61.44</v>
      </c>
      <c r="O74" s="108">
        <v>0</v>
      </c>
      <c r="P74" s="108">
        <v>0</v>
      </c>
      <c r="Q74" s="108">
        <v>0</v>
      </c>
      <c r="R74" s="108">
        <v>0</v>
      </c>
      <c r="S74" s="108">
        <v>0</v>
      </c>
      <c r="T74" s="108">
        <v>0</v>
      </c>
      <c r="V74" s="108">
        <f t="shared" ref="V74:V139" si="29">SUM(L74:U74)</f>
        <v>-61.44</v>
      </c>
      <c r="AC74" s="108">
        <v>5490.72</v>
      </c>
      <c r="AD74" s="108">
        <v>3719.52</v>
      </c>
      <c r="AE74" s="108">
        <v>1167.52</v>
      </c>
      <c r="AF74" s="108">
        <v>1556.69</v>
      </c>
      <c r="AG74" s="108">
        <v>7394.04</v>
      </c>
      <c r="AH74" s="108">
        <v>393.6</v>
      </c>
      <c r="AI74" s="108">
        <v>0</v>
      </c>
      <c r="AL74" s="108">
        <f t="shared" si="5"/>
        <v>19722.09</v>
      </c>
      <c r="AM74" s="108">
        <f t="shared" ref="AM74:AM139" si="30">V74+AL74</f>
        <v>19660.650000000001</v>
      </c>
      <c r="BD74" s="108">
        <f t="shared" si="6"/>
        <v>0</v>
      </c>
      <c r="BI74" s="108">
        <v>278.97000000000003</v>
      </c>
      <c r="BJ74" s="108">
        <v>320.82</v>
      </c>
      <c r="BR74" s="108">
        <f t="shared" si="7"/>
        <v>599.79</v>
      </c>
      <c r="BS74" s="108">
        <v>5490.72</v>
      </c>
      <c r="BT74" s="108">
        <v>3719.52</v>
      </c>
      <c r="BU74" s="108">
        <v>1167.52</v>
      </c>
      <c r="BV74" s="108">
        <v>1556.69</v>
      </c>
      <c r="BW74" s="108">
        <v>7394.04</v>
      </c>
      <c r="BX74" s="108">
        <v>393.6</v>
      </c>
      <c r="BY74" s="108">
        <v>0</v>
      </c>
      <c r="BZ74" s="108">
        <v>320.82</v>
      </c>
      <c r="CB74" s="108">
        <f t="shared" si="8"/>
        <v>20042.91</v>
      </c>
      <c r="CC74" s="108">
        <f t="shared" si="9"/>
        <v>20642.7</v>
      </c>
      <c r="CT74" s="108">
        <f t="shared" ref="CT74:CT139" si="31">SUM(CD74:CS74)</f>
        <v>0</v>
      </c>
      <c r="CU74" s="108">
        <v>5490.72</v>
      </c>
      <c r="CV74" s="108">
        <v>3719.52</v>
      </c>
      <c r="CW74" s="108">
        <v>1167.52</v>
      </c>
      <c r="CX74" s="108">
        <v>1556.69</v>
      </c>
      <c r="CY74" s="108">
        <v>7394.04</v>
      </c>
      <c r="CZ74" s="108">
        <v>393.6</v>
      </c>
      <c r="DA74" s="108">
        <v>0</v>
      </c>
      <c r="DB74" s="108">
        <v>320.82</v>
      </c>
      <c r="DD74" s="108">
        <v>0</v>
      </c>
      <c r="DE74" s="108">
        <f t="shared" si="10"/>
        <v>20042.91</v>
      </c>
      <c r="DF74" s="108">
        <f t="shared" si="11"/>
        <v>20042.91</v>
      </c>
      <c r="DG74" s="108">
        <v>5490.72</v>
      </c>
      <c r="DH74" s="108">
        <v>3719.52</v>
      </c>
      <c r="DI74" s="108">
        <v>1167.52</v>
      </c>
      <c r="DJ74" s="108">
        <v>1556.69</v>
      </c>
      <c r="DK74" s="108">
        <v>7394.04</v>
      </c>
      <c r="DL74" s="108">
        <v>393.6</v>
      </c>
      <c r="DM74" s="108">
        <v>0</v>
      </c>
      <c r="DN74" s="108">
        <v>320.82</v>
      </c>
      <c r="DO74" s="108">
        <f t="shared" si="12"/>
        <v>20042.91</v>
      </c>
      <c r="DS74" s="108">
        <f t="shared" si="13"/>
        <v>0</v>
      </c>
      <c r="DT74" s="108">
        <v>5490.7200000000057</v>
      </c>
      <c r="DU74" s="108">
        <v>3719.5199999999973</v>
      </c>
      <c r="DV74" s="108">
        <v>1167.4999999999995</v>
      </c>
      <c r="DW74" s="108">
        <v>1556.6799999999994</v>
      </c>
      <c r="DX74" s="108">
        <v>7394.0400000000091</v>
      </c>
      <c r="DY74" s="108">
        <v>393.60000000000014</v>
      </c>
      <c r="DZ74" s="108">
        <v>0</v>
      </c>
      <c r="EA74" s="108">
        <v>320.82</v>
      </c>
      <c r="ED74" s="108">
        <v>0</v>
      </c>
      <c r="EE74" s="108">
        <f t="shared" si="14"/>
        <v>20042.880000000008</v>
      </c>
      <c r="EF74" s="108">
        <f t="shared" si="15"/>
        <v>20042.880000000008</v>
      </c>
      <c r="EG74" s="108">
        <v>-1231.2</v>
      </c>
      <c r="EH74" s="108">
        <v>-421.2</v>
      </c>
      <c r="EI74" s="108">
        <v>-648.62</v>
      </c>
      <c r="EJ74" s="108">
        <v>-1059.94</v>
      </c>
      <c r="EK74" s="108">
        <v>1513.4</v>
      </c>
      <c r="EL74" s="108">
        <v>-322</v>
      </c>
      <c r="EM74" s="108">
        <v>0</v>
      </c>
      <c r="EN74" s="108">
        <f t="shared" si="16"/>
        <v>-2169.56</v>
      </c>
      <c r="EO74" s="108">
        <v>7742.66</v>
      </c>
      <c r="EP74" s="108">
        <v>0</v>
      </c>
      <c r="EQ74" s="108">
        <v>0</v>
      </c>
      <c r="ER74" s="108">
        <v>889.88</v>
      </c>
      <c r="ES74" s="108">
        <v>112.5</v>
      </c>
      <c r="ET74" s="108">
        <v>5784.19</v>
      </c>
      <c r="EU74" s="108">
        <v>0</v>
      </c>
      <c r="EV74" s="108">
        <v>0</v>
      </c>
      <c r="EW74" s="108">
        <v>2450.25</v>
      </c>
      <c r="EX74" s="108">
        <v>123.75</v>
      </c>
      <c r="EY74" s="108">
        <v>2004.75</v>
      </c>
      <c r="EZ74" s="108">
        <v>0</v>
      </c>
      <c r="FC74" s="108">
        <v>2472.4299999999998</v>
      </c>
      <c r="FD74" s="108">
        <f t="shared" si="17"/>
        <v>21580.41</v>
      </c>
      <c r="FE74" s="108">
        <f t="shared" si="18"/>
        <v>19410.849999999999</v>
      </c>
      <c r="FM74" s="108">
        <f t="shared" si="19"/>
        <v>0</v>
      </c>
      <c r="FU74" s="108">
        <f t="shared" ref="FU74:FU137" si="32">SUM(FN74:FT74)</f>
        <v>0</v>
      </c>
      <c r="FV74" s="108">
        <v>593.99</v>
      </c>
      <c r="GB74" s="108">
        <f t="shared" si="20"/>
        <v>593.99</v>
      </c>
      <c r="GJ74" s="108">
        <f t="shared" si="21"/>
        <v>0</v>
      </c>
      <c r="GK74" s="108">
        <v>7742.66</v>
      </c>
      <c r="GL74" s="108">
        <v>0</v>
      </c>
      <c r="GM74" s="108">
        <v>0</v>
      </c>
      <c r="GN74" s="108">
        <v>889.88</v>
      </c>
      <c r="GO74" s="108">
        <v>112.5</v>
      </c>
      <c r="GP74" s="108">
        <v>5784.19</v>
      </c>
      <c r="GQ74" s="108">
        <v>0</v>
      </c>
      <c r="GR74" s="108">
        <v>0</v>
      </c>
      <c r="GS74" s="108">
        <v>2450.25</v>
      </c>
      <c r="GT74" s="108">
        <v>123.75</v>
      </c>
      <c r="GU74" s="108">
        <v>2004.75</v>
      </c>
      <c r="GV74" s="108">
        <v>0</v>
      </c>
      <c r="GX74" s="108">
        <v>593.99</v>
      </c>
      <c r="GY74" s="108">
        <f t="shared" si="22"/>
        <v>19701.97</v>
      </c>
      <c r="GZ74" s="108">
        <f t="shared" si="23"/>
        <v>20295.960000000003</v>
      </c>
      <c r="HR74" s="108">
        <f t="shared" si="24"/>
        <v>0</v>
      </c>
      <c r="HS74" s="108">
        <v>7742.66</v>
      </c>
      <c r="HT74" s="108">
        <v>0</v>
      </c>
      <c r="HU74" s="108">
        <v>0</v>
      </c>
      <c r="HV74" s="108">
        <v>889.88</v>
      </c>
      <c r="HW74" s="108">
        <v>112.5</v>
      </c>
      <c r="HX74" s="108">
        <v>5784.19</v>
      </c>
      <c r="HY74" s="108">
        <v>0</v>
      </c>
      <c r="HZ74" s="108">
        <v>0</v>
      </c>
      <c r="IA74" s="108">
        <v>2450.25</v>
      </c>
      <c r="IB74" s="108">
        <v>123.75</v>
      </c>
      <c r="IC74" s="108">
        <v>2004.75</v>
      </c>
      <c r="ID74" s="108">
        <v>0</v>
      </c>
      <c r="IF74" s="108">
        <v>593.99</v>
      </c>
      <c r="II74" s="108">
        <f t="shared" si="25"/>
        <v>19701.97</v>
      </c>
      <c r="IJ74" s="108">
        <f t="shared" si="26"/>
        <v>19701.97</v>
      </c>
      <c r="IM74" s="108">
        <v>7742.6700000000019</v>
      </c>
      <c r="IN74" s="108">
        <v>0</v>
      </c>
      <c r="IO74" s="108">
        <v>0</v>
      </c>
      <c r="IP74" s="108">
        <v>889.85999999999979</v>
      </c>
      <c r="IQ74" s="108">
        <v>112.5</v>
      </c>
      <c r="IR74" s="108">
        <v>5784.180000000003</v>
      </c>
      <c r="IS74" s="108">
        <v>0</v>
      </c>
      <c r="IT74" s="108">
        <v>0</v>
      </c>
      <c r="IU74" s="108">
        <v>2450.25</v>
      </c>
      <c r="IV74" s="108">
        <v>123.75</v>
      </c>
      <c r="IW74" s="108">
        <v>2004.75</v>
      </c>
      <c r="IX74" s="108">
        <v>0</v>
      </c>
      <c r="IZ74" s="108">
        <v>593.99</v>
      </c>
      <c r="JC74" s="108">
        <f t="shared" si="28"/>
        <v>19701.950000000008</v>
      </c>
      <c r="JD74" s="108">
        <f t="shared" si="27"/>
        <v>19701.950000000008</v>
      </c>
    </row>
    <row r="75" spans="1:264" x14ac:dyDescent="0.25">
      <c r="A75" s="107">
        <v>730149</v>
      </c>
      <c r="B75" s="119"/>
      <c r="N75" s="108">
        <v>0</v>
      </c>
      <c r="O75" s="108">
        <v>0</v>
      </c>
      <c r="P75" s="108">
        <v>0</v>
      </c>
      <c r="Q75" s="108">
        <v>0</v>
      </c>
      <c r="R75" s="108">
        <v>0</v>
      </c>
      <c r="S75" s="108">
        <v>0</v>
      </c>
      <c r="T75" s="108">
        <v>0</v>
      </c>
      <c r="V75" s="108">
        <f t="shared" si="29"/>
        <v>0</v>
      </c>
      <c r="AC75" s="108">
        <v>0</v>
      </c>
      <c r="AD75" s="108">
        <v>0</v>
      </c>
      <c r="AE75" s="108">
        <v>0</v>
      </c>
      <c r="AF75" s="108">
        <v>1006.15</v>
      </c>
      <c r="AG75" s="108">
        <v>421.59</v>
      </c>
      <c r="AH75" s="108">
        <v>0</v>
      </c>
      <c r="AI75" s="108">
        <v>0</v>
      </c>
      <c r="AL75" s="108">
        <f t="shared" ref="AL75:AL140" si="33">SUM(AC75:AK75)</f>
        <v>1427.74</v>
      </c>
      <c r="AM75" s="108">
        <f t="shared" si="30"/>
        <v>1427.74</v>
      </c>
      <c r="BD75" s="108">
        <f t="shared" ref="BD75:BD140" si="34">SUM(AU75:BC75)</f>
        <v>0</v>
      </c>
      <c r="BI75" s="108">
        <v>0</v>
      </c>
      <c r="BJ75" s="108">
        <v>0</v>
      </c>
      <c r="BR75" s="108">
        <f t="shared" ref="BR75:BR140" si="35">SUM(BE75:BQ75)</f>
        <v>0</v>
      </c>
      <c r="BS75" s="108">
        <v>0</v>
      </c>
      <c r="BT75" s="108">
        <v>0</v>
      </c>
      <c r="BU75" s="108">
        <v>0</v>
      </c>
      <c r="BV75" s="108">
        <v>1006.15</v>
      </c>
      <c r="BW75" s="108">
        <v>421.59</v>
      </c>
      <c r="BX75" s="108">
        <v>0</v>
      </c>
      <c r="BY75" s="108">
        <v>0</v>
      </c>
      <c r="BZ75" s="108">
        <v>0</v>
      </c>
      <c r="CB75" s="108">
        <f t="shared" ref="CB75:CB140" si="36">SUM(BS75:CA75)</f>
        <v>1427.74</v>
      </c>
      <c r="CC75" s="108">
        <f t="shared" ref="CC75:CC140" si="37">BD75+BR75+CB75</f>
        <v>1427.74</v>
      </c>
      <c r="CT75" s="108">
        <f t="shared" si="31"/>
        <v>0</v>
      </c>
      <c r="CU75" s="108">
        <v>0</v>
      </c>
      <c r="CV75" s="108">
        <v>0</v>
      </c>
      <c r="CW75" s="108">
        <v>0</v>
      </c>
      <c r="CX75" s="108">
        <v>1006.15</v>
      </c>
      <c r="CY75" s="108">
        <v>421.59</v>
      </c>
      <c r="CZ75" s="108">
        <v>0</v>
      </c>
      <c r="DA75" s="108">
        <v>0</v>
      </c>
      <c r="DB75" s="108">
        <v>0</v>
      </c>
      <c r="DD75" s="108">
        <v>0</v>
      </c>
      <c r="DE75" s="108">
        <f t="shared" ref="DE75:DE140" si="38">SUM(CU75:DD75)</f>
        <v>1427.74</v>
      </c>
      <c r="DF75" s="108">
        <f t="shared" ref="DF75:DF140" si="39">CT75+DE75</f>
        <v>1427.74</v>
      </c>
      <c r="DG75" s="108">
        <v>0</v>
      </c>
      <c r="DH75" s="108">
        <v>0</v>
      </c>
      <c r="DI75" s="108">
        <v>0</v>
      </c>
      <c r="DJ75" s="108">
        <v>1006.15</v>
      </c>
      <c r="DK75" s="108">
        <v>421.59</v>
      </c>
      <c r="DL75" s="108">
        <v>0</v>
      </c>
      <c r="DM75" s="108">
        <v>0</v>
      </c>
      <c r="DN75" s="108">
        <v>0</v>
      </c>
      <c r="DO75" s="108">
        <f t="shared" ref="DO75:DO140" si="40">SUM(DG75:DN75)</f>
        <v>1427.74</v>
      </c>
      <c r="DS75" s="108">
        <f t="shared" ref="DS75:DS139" si="41">SUM(DP75:DR75)</f>
        <v>0</v>
      </c>
      <c r="DT75" s="108">
        <v>0</v>
      </c>
      <c r="DU75" s="108">
        <v>0</v>
      </c>
      <c r="DV75" s="108">
        <v>0</v>
      </c>
      <c r="DW75" s="108">
        <v>1006.16</v>
      </c>
      <c r="DX75" s="108">
        <v>421.59000000000009</v>
      </c>
      <c r="DY75" s="108">
        <v>0</v>
      </c>
      <c r="DZ75" s="108">
        <v>0</v>
      </c>
      <c r="EA75" s="108">
        <v>0</v>
      </c>
      <c r="ED75" s="108">
        <v>0</v>
      </c>
      <c r="EE75" s="108">
        <f t="shared" ref="EE75:EE139" si="42">SUM(DT75:ED75)</f>
        <v>1427.75</v>
      </c>
      <c r="EF75" s="108">
        <f t="shared" ref="EF75:EF139" si="43">DS75+EE75</f>
        <v>1427.75</v>
      </c>
      <c r="EG75" s="108">
        <v>0</v>
      </c>
      <c r="EH75" s="108">
        <v>0</v>
      </c>
      <c r="EI75" s="108">
        <v>0</v>
      </c>
      <c r="EJ75" s="108">
        <v>0</v>
      </c>
      <c r="EK75" s="108">
        <v>0</v>
      </c>
      <c r="EL75" s="108">
        <v>0</v>
      </c>
      <c r="EM75" s="108">
        <v>0</v>
      </c>
      <c r="EN75" s="108">
        <f t="shared" ref="EN75:EN138" si="44">SUM(EG75:EM75)</f>
        <v>0</v>
      </c>
      <c r="EO75" s="108">
        <v>3080.85</v>
      </c>
      <c r="EP75" s="108">
        <v>0</v>
      </c>
      <c r="EQ75" s="108">
        <v>0</v>
      </c>
      <c r="ER75" s="108">
        <v>0</v>
      </c>
      <c r="ES75" s="108">
        <v>0</v>
      </c>
      <c r="ET75" s="108">
        <v>830.55</v>
      </c>
      <c r="EU75" s="108">
        <v>0</v>
      </c>
      <c r="EV75" s="108">
        <v>0</v>
      </c>
      <c r="EW75" s="108">
        <v>0</v>
      </c>
      <c r="EX75" s="108">
        <v>0</v>
      </c>
      <c r="EY75" s="108">
        <v>0</v>
      </c>
      <c r="EZ75" s="108">
        <v>0</v>
      </c>
      <c r="FC75" s="108">
        <v>576.1</v>
      </c>
      <c r="FD75" s="108">
        <f t="shared" ref="FD75:FD138" si="45">SUM(EO75:FC75)</f>
        <v>4487.5</v>
      </c>
      <c r="FE75" s="108">
        <f t="shared" ref="FE75:FE138" si="46">EN75+FD75</f>
        <v>4487.5</v>
      </c>
      <c r="FM75" s="108">
        <f t="shared" ref="FM75:FM138" si="47">SUM(FF75:FL75)</f>
        <v>0</v>
      </c>
      <c r="FU75" s="108">
        <f t="shared" si="32"/>
        <v>0</v>
      </c>
      <c r="FV75" s="108">
        <v>0</v>
      </c>
      <c r="GB75" s="108">
        <f t="shared" ref="GB75:GB138" si="48">SUM(FV75:GA75)</f>
        <v>0</v>
      </c>
      <c r="GJ75" s="108">
        <f t="shared" ref="GJ75:GJ138" si="49">SUM(GC75:GI75)</f>
        <v>0</v>
      </c>
      <c r="GK75" s="108">
        <v>3080.85</v>
      </c>
      <c r="GL75" s="108">
        <v>0</v>
      </c>
      <c r="GM75" s="108">
        <v>0</v>
      </c>
      <c r="GN75" s="108">
        <v>0</v>
      </c>
      <c r="GO75" s="108">
        <v>0</v>
      </c>
      <c r="GP75" s="108">
        <v>830.55</v>
      </c>
      <c r="GQ75" s="108">
        <v>0</v>
      </c>
      <c r="GR75" s="108">
        <v>0</v>
      </c>
      <c r="GS75" s="108">
        <v>0</v>
      </c>
      <c r="GT75" s="108">
        <v>0</v>
      </c>
      <c r="GU75" s="108">
        <v>0</v>
      </c>
      <c r="GV75" s="108">
        <v>0</v>
      </c>
      <c r="GX75" s="108">
        <v>0</v>
      </c>
      <c r="GY75" s="108">
        <f t="shared" ref="GY75:GY138" si="50">SUM(GK75:GX75)</f>
        <v>3911.3999999999996</v>
      </c>
      <c r="GZ75" s="108">
        <f t="shared" ref="GZ75:GZ138" si="51">FU75+GB75+GY75</f>
        <v>3911.3999999999996</v>
      </c>
      <c r="HR75" s="108">
        <f t="shared" ref="HR75:HR138" si="52">SUM(HE75:HQ75)</f>
        <v>0</v>
      </c>
      <c r="HS75" s="108">
        <v>3080.85</v>
      </c>
      <c r="HT75" s="108">
        <v>0</v>
      </c>
      <c r="HU75" s="108">
        <v>0</v>
      </c>
      <c r="HV75" s="108">
        <v>0</v>
      </c>
      <c r="HW75" s="108">
        <v>0</v>
      </c>
      <c r="HX75" s="108">
        <v>830.55</v>
      </c>
      <c r="HY75" s="108">
        <v>0</v>
      </c>
      <c r="HZ75" s="108">
        <v>0</v>
      </c>
      <c r="IA75" s="108">
        <v>0</v>
      </c>
      <c r="IB75" s="108">
        <v>0</v>
      </c>
      <c r="IC75" s="108">
        <v>0</v>
      </c>
      <c r="ID75" s="108">
        <v>0</v>
      </c>
      <c r="IF75" s="108">
        <v>0</v>
      </c>
      <c r="II75" s="108">
        <f t="shared" ref="II75:II138" si="53">SUM(HS75:IH75)</f>
        <v>3911.3999999999996</v>
      </c>
      <c r="IJ75" s="108">
        <f t="shared" ref="IJ75:IJ138" si="54">HR75+II75</f>
        <v>3911.3999999999996</v>
      </c>
      <c r="IM75" s="108">
        <v>3080.849999999999</v>
      </c>
      <c r="IN75" s="108">
        <v>0</v>
      </c>
      <c r="IO75" s="108">
        <v>0</v>
      </c>
      <c r="IP75" s="108">
        <v>0</v>
      </c>
      <c r="IQ75" s="108">
        <v>0</v>
      </c>
      <c r="IR75" s="108">
        <v>830.54999999999973</v>
      </c>
      <c r="IS75" s="108">
        <v>0</v>
      </c>
      <c r="IT75" s="108">
        <v>0</v>
      </c>
      <c r="IU75" s="108">
        <v>0</v>
      </c>
      <c r="IV75" s="108">
        <v>0</v>
      </c>
      <c r="IW75" s="108">
        <v>0</v>
      </c>
      <c r="IX75" s="108">
        <v>0</v>
      </c>
      <c r="IZ75" s="108">
        <v>0</v>
      </c>
      <c r="JC75" s="108">
        <f t="shared" si="28"/>
        <v>3911.3999999999987</v>
      </c>
      <c r="JD75" s="108">
        <f t="shared" ref="JD75:JD138" si="55">JC75+IK75</f>
        <v>3911.3999999999987</v>
      </c>
    </row>
    <row r="76" spans="1:264" x14ac:dyDescent="0.25">
      <c r="A76" s="107">
        <v>582067</v>
      </c>
      <c r="B76" s="119"/>
      <c r="N76" s="108">
        <v>-568.32000000000005</v>
      </c>
      <c r="O76" s="108">
        <v>-168.96</v>
      </c>
      <c r="P76" s="108">
        <v>45.3</v>
      </c>
      <c r="Q76" s="108">
        <v>1676.1</v>
      </c>
      <c r="R76" s="108">
        <v>0</v>
      </c>
      <c r="S76" s="108">
        <v>-8.16</v>
      </c>
      <c r="T76" s="108">
        <v>0</v>
      </c>
      <c r="V76" s="108">
        <f t="shared" si="29"/>
        <v>975.95999999999981</v>
      </c>
      <c r="AC76" s="108">
        <v>5770.44</v>
      </c>
      <c r="AD76" s="108">
        <v>1747.98</v>
      </c>
      <c r="AE76" s="108">
        <v>616.98</v>
      </c>
      <c r="AF76" s="108">
        <v>802.07</v>
      </c>
      <c r="AG76" s="108">
        <v>0</v>
      </c>
      <c r="AH76" s="108">
        <v>234</v>
      </c>
      <c r="AI76" s="108">
        <v>0</v>
      </c>
      <c r="AL76" s="108">
        <f t="shared" si="33"/>
        <v>9171.4699999999993</v>
      </c>
      <c r="AM76" s="108">
        <f t="shared" si="30"/>
        <v>10147.429999999998</v>
      </c>
      <c r="BD76" s="108">
        <f t="shared" si="34"/>
        <v>0</v>
      </c>
      <c r="BI76" s="108">
        <v>444.12</v>
      </c>
      <c r="BJ76" s="108">
        <v>0</v>
      </c>
      <c r="BR76" s="108">
        <f t="shared" si="35"/>
        <v>444.12</v>
      </c>
      <c r="BS76" s="108">
        <v>5770.44</v>
      </c>
      <c r="BT76" s="108">
        <v>1747.98</v>
      </c>
      <c r="BU76" s="108">
        <v>616.98</v>
      </c>
      <c r="BV76" s="108">
        <v>802.07</v>
      </c>
      <c r="BW76" s="108">
        <v>0</v>
      </c>
      <c r="BX76" s="108">
        <v>234</v>
      </c>
      <c r="BY76" s="108">
        <v>0</v>
      </c>
      <c r="BZ76" s="108">
        <v>0</v>
      </c>
      <c r="CB76" s="108">
        <f t="shared" si="36"/>
        <v>9171.4699999999993</v>
      </c>
      <c r="CC76" s="108">
        <f t="shared" si="37"/>
        <v>9615.59</v>
      </c>
      <c r="CT76" s="108">
        <f t="shared" si="31"/>
        <v>0</v>
      </c>
      <c r="CU76" s="108">
        <v>5770.44</v>
      </c>
      <c r="CV76" s="108">
        <v>1747.98</v>
      </c>
      <c r="CW76" s="108">
        <v>616.98</v>
      </c>
      <c r="CX76" s="108">
        <v>802.07</v>
      </c>
      <c r="CY76" s="108">
        <v>0</v>
      </c>
      <c r="CZ76" s="108">
        <v>234</v>
      </c>
      <c r="DA76" s="108">
        <v>0</v>
      </c>
      <c r="DB76" s="108">
        <v>0</v>
      </c>
      <c r="DC76" s="108">
        <v>938</v>
      </c>
      <c r="DD76" s="108">
        <v>0</v>
      </c>
      <c r="DE76" s="108">
        <f t="shared" si="38"/>
        <v>10109.469999999999</v>
      </c>
      <c r="DF76" s="108">
        <f t="shared" si="39"/>
        <v>10109.469999999999</v>
      </c>
      <c r="DG76" s="108">
        <v>5770.44</v>
      </c>
      <c r="DH76" s="108">
        <v>1747.98</v>
      </c>
      <c r="DI76" s="108">
        <v>616.98</v>
      </c>
      <c r="DJ76" s="108">
        <v>802.07</v>
      </c>
      <c r="DK76" s="108">
        <v>0</v>
      </c>
      <c r="DL76" s="108">
        <v>234</v>
      </c>
      <c r="DM76" s="108">
        <v>0</v>
      </c>
      <c r="DN76" s="108">
        <v>0</v>
      </c>
      <c r="DO76" s="108">
        <f t="shared" si="40"/>
        <v>9171.4699999999993</v>
      </c>
      <c r="DS76" s="108">
        <f t="shared" si="41"/>
        <v>0</v>
      </c>
      <c r="DT76" s="108">
        <v>5770.4400000000051</v>
      </c>
      <c r="DU76" s="108">
        <v>1747.9800000000005</v>
      </c>
      <c r="DV76" s="108">
        <v>616.98</v>
      </c>
      <c r="DW76" s="108">
        <v>802.08999999999935</v>
      </c>
      <c r="DX76" s="108">
        <v>0</v>
      </c>
      <c r="DY76" s="108">
        <v>234</v>
      </c>
      <c r="DZ76" s="108">
        <v>0</v>
      </c>
      <c r="EA76" s="108">
        <v>0</v>
      </c>
      <c r="EC76" s="108">
        <v>160</v>
      </c>
      <c r="ED76" s="108">
        <v>0</v>
      </c>
      <c r="EE76" s="108">
        <f t="shared" si="42"/>
        <v>9331.4900000000052</v>
      </c>
      <c r="EF76" s="108">
        <f t="shared" si="43"/>
        <v>9331.4900000000052</v>
      </c>
      <c r="EG76" s="108">
        <v>-858.6</v>
      </c>
      <c r="EH76" s="108">
        <v>-64.8</v>
      </c>
      <c r="EI76" s="108">
        <v>-166.11</v>
      </c>
      <c r="EJ76" s="108">
        <v>-23.73</v>
      </c>
      <c r="EK76" s="108">
        <v>0</v>
      </c>
      <c r="EL76" s="108">
        <v>-48</v>
      </c>
      <c r="EM76" s="108">
        <v>0</v>
      </c>
      <c r="EN76" s="108">
        <f t="shared" si="44"/>
        <v>-1161.24</v>
      </c>
      <c r="EO76" s="108">
        <v>0</v>
      </c>
      <c r="EP76" s="108">
        <v>0</v>
      </c>
      <c r="EQ76" s="108">
        <v>0</v>
      </c>
      <c r="ER76" s="108">
        <v>0</v>
      </c>
      <c r="ES76" s="108">
        <v>0</v>
      </c>
      <c r="ET76" s="108">
        <v>2103.0700000000002</v>
      </c>
      <c r="EU76" s="108">
        <v>0</v>
      </c>
      <c r="EV76" s="108">
        <v>0</v>
      </c>
      <c r="EW76" s="108">
        <v>5103</v>
      </c>
      <c r="EX76" s="108">
        <v>262.5</v>
      </c>
      <c r="EY76" s="108">
        <v>2296.35</v>
      </c>
      <c r="EZ76" s="108">
        <v>0</v>
      </c>
      <c r="FC76" s="108">
        <v>720.13</v>
      </c>
      <c r="FD76" s="108">
        <f t="shared" si="45"/>
        <v>10485.049999999999</v>
      </c>
      <c r="FE76" s="108">
        <f t="shared" si="46"/>
        <v>9323.81</v>
      </c>
      <c r="FM76" s="108">
        <f t="shared" si="47"/>
        <v>0</v>
      </c>
      <c r="FU76" s="108">
        <f t="shared" si="32"/>
        <v>0</v>
      </c>
      <c r="FV76" s="108">
        <v>0</v>
      </c>
      <c r="GB76" s="108">
        <f t="shared" si="48"/>
        <v>0</v>
      </c>
      <c r="GJ76" s="108">
        <f t="shared" si="49"/>
        <v>0</v>
      </c>
      <c r="GK76" s="108">
        <v>0</v>
      </c>
      <c r="GL76" s="108">
        <v>0</v>
      </c>
      <c r="GM76" s="108">
        <v>0</v>
      </c>
      <c r="GN76" s="108">
        <v>0</v>
      </c>
      <c r="GO76" s="108">
        <v>0</v>
      </c>
      <c r="GP76" s="108">
        <v>2103.0700000000002</v>
      </c>
      <c r="GQ76" s="108">
        <v>0</v>
      </c>
      <c r="GR76" s="108">
        <v>0</v>
      </c>
      <c r="GS76" s="108">
        <v>5103</v>
      </c>
      <c r="GT76" s="108">
        <v>262.5</v>
      </c>
      <c r="GU76" s="108">
        <v>2296.35</v>
      </c>
      <c r="GV76" s="108">
        <v>0</v>
      </c>
      <c r="GX76" s="108">
        <v>0</v>
      </c>
      <c r="GY76" s="108">
        <f t="shared" si="50"/>
        <v>9764.92</v>
      </c>
      <c r="GZ76" s="108">
        <f t="shared" si="51"/>
        <v>9764.92</v>
      </c>
      <c r="HR76" s="108">
        <f t="shared" si="52"/>
        <v>0</v>
      </c>
      <c r="HS76" s="108">
        <v>0</v>
      </c>
      <c r="HT76" s="108">
        <v>0</v>
      </c>
      <c r="HU76" s="108">
        <v>0</v>
      </c>
      <c r="HV76" s="108">
        <v>0</v>
      </c>
      <c r="HW76" s="108">
        <v>0</v>
      </c>
      <c r="HX76" s="108">
        <v>2103.0700000000002</v>
      </c>
      <c r="HY76" s="108">
        <v>0</v>
      </c>
      <c r="HZ76" s="108">
        <v>0</v>
      </c>
      <c r="IA76" s="108">
        <v>5103</v>
      </c>
      <c r="IB76" s="108">
        <v>262.5</v>
      </c>
      <c r="IC76" s="108">
        <v>2296.35</v>
      </c>
      <c r="ID76" s="108">
        <v>0</v>
      </c>
      <c r="IF76" s="108">
        <v>0</v>
      </c>
      <c r="II76" s="108">
        <f t="shared" si="53"/>
        <v>9764.92</v>
      </c>
      <c r="IJ76" s="108">
        <f t="shared" si="54"/>
        <v>9764.92</v>
      </c>
      <c r="IM76" s="108">
        <v>0</v>
      </c>
      <c r="IN76" s="108">
        <v>0</v>
      </c>
      <c r="IO76" s="108">
        <v>0</v>
      </c>
      <c r="IP76" s="108">
        <v>0</v>
      </c>
      <c r="IQ76" s="108">
        <v>0</v>
      </c>
      <c r="IR76" s="108">
        <v>2103.0800000000013</v>
      </c>
      <c r="IS76" s="108">
        <v>0</v>
      </c>
      <c r="IT76" s="108">
        <v>0</v>
      </c>
      <c r="IU76" s="108">
        <v>5103</v>
      </c>
      <c r="IV76" s="108">
        <v>262.5</v>
      </c>
      <c r="IW76" s="108">
        <v>2296.349999999999</v>
      </c>
      <c r="IX76" s="108">
        <v>0</v>
      </c>
      <c r="IZ76" s="108">
        <v>0</v>
      </c>
      <c r="JC76" s="108">
        <f t="shared" si="28"/>
        <v>9764.93</v>
      </c>
      <c r="JD76" s="108">
        <f t="shared" si="55"/>
        <v>9764.93</v>
      </c>
    </row>
    <row r="77" spans="1:264" x14ac:dyDescent="0.25">
      <c r="A77" s="107">
        <v>536100</v>
      </c>
      <c r="N77" s="108">
        <v>0</v>
      </c>
      <c r="O77" s="108">
        <v>0</v>
      </c>
      <c r="P77" s="108">
        <v>0</v>
      </c>
      <c r="Q77" s="108">
        <v>0</v>
      </c>
      <c r="R77" s="108">
        <v>0</v>
      </c>
      <c r="S77" s="108">
        <v>0</v>
      </c>
      <c r="T77" s="108">
        <v>0</v>
      </c>
      <c r="V77" s="108">
        <f t="shared" si="29"/>
        <v>0</v>
      </c>
      <c r="AC77" s="108">
        <v>3622.32</v>
      </c>
      <c r="AD77" s="108">
        <v>1726.92</v>
      </c>
      <c r="AE77" s="108">
        <v>227.81</v>
      </c>
      <c r="AF77" s="108">
        <v>1665.85</v>
      </c>
      <c r="AG77" s="108">
        <v>0</v>
      </c>
      <c r="AH77" s="108">
        <v>132.6</v>
      </c>
      <c r="AI77" s="108">
        <v>771.26</v>
      </c>
      <c r="AL77" s="108">
        <f t="shared" si="33"/>
        <v>8146.76</v>
      </c>
      <c r="AM77" s="108">
        <f t="shared" si="30"/>
        <v>8146.76</v>
      </c>
      <c r="BD77" s="108">
        <f t="shared" si="34"/>
        <v>0</v>
      </c>
      <c r="BI77" s="108">
        <v>279.60000000000002</v>
      </c>
      <c r="BJ77" s="108">
        <v>0</v>
      </c>
      <c r="BR77" s="108">
        <f t="shared" si="35"/>
        <v>279.60000000000002</v>
      </c>
      <c r="BS77" s="108">
        <v>3622.32</v>
      </c>
      <c r="BT77" s="108">
        <v>1726.92</v>
      </c>
      <c r="BU77" s="108">
        <v>227.81</v>
      </c>
      <c r="BV77" s="108">
        <v>1665.85</v>
      </c>
      <c r="BW77" s="108">
        <v>0</v>
      </c>
      <c r="BX77" s="108">
        <v>132.6</v>
      </c>
      <c r="BY77" s="108">
        <v>771.26</v>
      </c>
      <c r="BZ77" s="108">
        <v>0</v>
      </c>
      <c r="CB77" s="108">
        <f t="shared" si="36"/>
        <v>8146.76</v>
      </c>
      <c r="CC77" s="108">
        <f t="shared" si="37"/>
        <v>8426.36</v>
      </c>
      <c r="CT77" s="108">
        <f t="shared" si="31"/>
        <v>0</v>
      </c>
      <c r="CU77" s="108">
        <v>3622.32</v>
      </c>
      <c r="CV77" s="108">
        <v>1726.92</v>
      </c>
      <c r="CW77" s="108">
        <v>227.81</v>
      </c>
      <c r="CX77" s="108">
        <v>1665.85</v>
      </c>
      <c r="CY77" s="108">
        <v>0</v>
      </c>
      <c r="CZ77" s="108">
        <v>132.6</v>
      </c>
      <c r="DA77" s="108">
        <v>771.26</v>
      </c>
      <c r="DB77" s="108">
        <v>0</v>
      </c>
      <c r="DD77" s="108">
        <v>0</v>
      </c>
      <c r="DE77" s="108">
        <f t="shared" si="38"/>
        <v>8146.76</v>
      </c>
      <c r="DF77" s="108">
        <f t="shared" si="39"/>
        <v>8146.76</v>
      </c>
      <c r="DG77" s="108">
        <v>3622.32</v>
      </c>
      <c r="DH77" s="108">
        <v>1726.92</v>
      </c>
      <c r="DI77" s="108">
        <v>227.81</v>
      </c>
      <c r="DJ77" s="108">
        <v>1665.85</v>
      </c>
      <c r="DK77" s="108">
        <v>0</v>
      </c>
      <c r="DL77" s="108">
        <v>132.6</v>
      </c>
      <c r="DM77" s="108">
        <v>771.26</v>
      </c>
      <c r="DN77" s="108">
        <v>0</v>
      </c>
      <c r="DO77" s="108">
        <f t="shared" si="40"/>
        <v>8146.76</v>
      </c>
      <c r="DS77" s="108">
        <f t="shared" si="41"/>
        <v>0</v>
      </c>
      <c r="DT77" s="108">
        <v>3622.3199999999993</v>
      </c>
      <c r="DU77" s="108">
        <v>1726.92</v>
      </c>
      <c r="DV77" s="108">
        <v>227.80000000000007</v>
      </c>
      <c r="DW77" s="108">
        <v>1665.829999999999</v>
      </c>
      <c r="DX77" s="108">
        <v>0</v>
      </c>
      <c r="DY77" s="108">
        <v>132.59999999999994</v>
      </c>
      <c r="DZ77" s="108">
        <v>771.2800000000002</v>
      </c>
      <c r="EA77" s="108">
        <v>0</v>
      </c>
      <c r="EC77" s="108">
        <v>120</v>
      </c>
      <c r="ED77" s="108">
        <v>1123.4000000000001</v>
      </c>
      <c r="EE77" s="108">
        <f t="shared" si="42"/>
        <v>9390.15</v>
      </c>
      <c r="EF77" s="108">
        <f t="shared" si="43"/>
        <v>9390.15</v>
      </c>
      <c r="EG77" s="108">
        <v>-1004.4</v>
      </c>
      <c r="EH77" s="108">
        <v>-1004.4</v>
      </c>
      <c r="EI77" s="108">
        <v>142.38</v>
      </c>
      <c r="EJ77" s="108">
        <v>-142.38</v>
      </c>
      <c r="EK77" s="108">
        <v>0</v>
      </c>
      <c r="EL77" s="108">
        <v>0</v>
      </c>
      <c r="EM77" s="108">
        <v>-148.32</v>
      </c>
      <c r="EN77" s="108">
        <f t="shared" si="44"/>
        <v>-2157.1200000000003</v>
      </c>
      <c r="EO77" s="108">
        <v>0</v>
      </c>
      <c r="EP77" s="108">
        <v>0</v>
      </c>
      <c r="EQ77" s="108">
        <v>0</v>
      </c>
      <c r="ER77" s="108">
        <v>332.22</v>
      </c>
      <c r="ES77" s="108">
        <v>42</v>
      </c>
      <c r="ET77" s="108">
        <v>3571.37</v>
      </c>
      <c r="EU77" s="108">
        <v>0</v>
      </c>
      <c r="EV77" s="108">
        <v>0</v>
      </c>
      <c r="EW77" s="108">
        <v>4158</v>
      </c>
      <c r="EX77" s="108">
        <v>178.5</v>
      </c>
      <c r="EY77" s="108">
        <v>2268</v>
      </c>
      <c r="EZ77" s="108">
        <v>0</v>
      </c>
      <c r="FD77" s="108">
        <f t="shared" si="45"/>
        <v>10550.09</v>
      </c>
      <c r="FE77" s="108">
        <f t="shared" si="46"/>
        <v>8392.9699999999993</v>
      </c>
      <c r="FM77" s="108">
        <f t="shared" si="47"/>
        <v>0</v>
      </c>
      <c r="FU77" s="108">
        <f t="shared" si="32"/>
        <v>0</v>
      </c>
      <c r="FV77" s="108">
        <v>0</v>
      </c>
      <c r="GB77" s="108">
        <f t="shared" si="48"/>
        <v>0</v>
      </c>
      <c r="GJ77" s="108">
        <f t="shared" si="49"/>
        <v>0</v>
      </c>
      <c r="GK77" s="108">
        <v>0</v>
      </c>
      <c r="GL77" s="108">
        <v>0</v>
      </c>
      <c r="GM77" s="108">
        <v>0</v>
      </c>
      <c r="GN77" s="108">
        <v>332.22</v>
      </c>
      <c r="GO77" s="108">
        <v>42</v>
      </c>
      <c r="GP77" s="108">
        <v>3571.37</v>
      </c>
      <c r="GQ77" s="108">
        <v>0</v>
      </c>
      <c r="GR77" s="108">
        <v>0</v>
      </c>
      <c r="GS77" s="108">
        <v>4158</v>
      </c>
      <c r="GT77" s="108">
        <v>178.5</v>
      </c>
      <c r="GU77" s="108">
        <v>2268</v>
      </c>
      <c r="GV77" s="108">
        <v>0</v>
      </c>
      <c r="GX77" s="108">
        <v>0</v>
      </c>
      <c r="GY77" s="108">
        <f t="shared" si="50"/>
        <v>10550.09</v>
      </c>
      <c r="GZ77" s="108">
        <f t="shared" si="51"/>
        <v>10550.09</v>
      </c>
      <c r="HR77" s="108">
        <f t="shared" si="52"/>
        <v>0</v>
      </c>
      <c r="HS77" s="108">
        <v>0</v>
      </c>
      <c r="HT77" s="108">
        <v>0</v>
      </c>
      <c r="HU77" s="108">
        <v>0</v>
      </c>
      <c r="HV77" s="108">
        <v>332.22</v>
      </c>
      <c r="HW77" s="108">
        <v>42</v>
      </c>
      <c r="HX77" s="108">
        <v>3571.37</v>
      </c>
      <c r="HY77" s="108">
        <v>0</v>
      </c>
      <c r="HZ77" s="108">
        <v>0</v>
      </c>
      <c r="IA77" s="108">
        <v>4158</v>
      </c>
      <c r="IB77" s="108">
        <v>178.5</v>
      </c>
      <c r="IC77" s="108">
        <v>2268</v>
      </c>
      <c r="ID77" s="108">
        <v>0</v>
      </c>
      <c r="IF77" s="108">
        <v>0</v>
      </c>
      <c r="II77" s="108">
        <f t="shared" si="53"/>
        <v>10550.09</v>
      </c>
      <c r="IJ77" s="108">
        <f t="shared" si="54"/>
        <v>10550.09</v>
      </c>
      <c r="IM77" s="108">
        <v>0</v>
      </c>
      <c r="IN77" s="108">
        <v>0</v>
      </c>
      <c r="IO77" s="108">
        <v>0</v>
      </c>
      <c r="IP77" s="108">
        <v>332.22</v>
      </c>
      <c r="IQ77" s="108">
        <v>42</v>
      </c>
      <c r="IR77" s="108">
        <v>3571.3500000000004</v>
      </c>
      <c r="IS77" s="108">
        <v>0</v>
      </c>
      <c r="IT77" s="108">
        <v>0</v>
      </c>
      <c r="IU77" s="108">
        <v>4158</v>
      </c>
      <c r="IV77" s="108">
        <v>178.5</v>
      </c>
      <c r="IW77" s="108">
        <v>2268</v>
      </c>
      <c r="IX77" s="108">
        <v>0</v>
      </c>
      <c r="IZ77" s="108">
        <v>0</v>
      </c>
      <c r="JC77" s="108">
        <f t="shared" si="28"/>
        <v>10550.07</v>
      </c>
      <c r="JD77" s="108">
        <f t="shared" si="55"/>
        <v>10550.07</v>
      </c>
    </row>
    <row r="78" spans="1:264" ht="15.6" x14ac:dyDescent="0.3">
      <c r="A78" s="120">
        <v>630229</v>
      </c>
      <c r="N78" s="108">
        <v>0</v>
      </c>
      <c r="O78" s="108">
        <v>0</v>
      </c>
      <c r="P78" s="108">
        <v>0</v>
      </c>
      <c r="Q78" s="108">
        <v>0</v>
      </c>
      <c r="R78" s="108">
        <v>0</v>
      </c>
      <c r="S78" s="108">
        <v>0</v>
      </c>
      <c r="T78" s="108">
        <v>0</v>
      </c>
      <c r="V78" s="108">
        <f t="shared" si="29"/>
        <v>0</v>
      </c>
      <c r="AC78" s="108">
        <v>210.6</v>
      </c>
      <c r="AD78" s="108">
        <v>0</v>
      </c>
      <c r="AE78" s="108">
        <v>0</v>
      </c>
      <c r="AF78" s="108">
        <v>925.47</v>
      </c>
      <c r="AG78" s="108">
        <v>421.59</v>
      </c>
      <c r="AH78" s="108">
        <v>0</v>
      </c>
      <c r="AI78" s="108">
        <v>0</v>
      </c>
      <c r="AL78" s="108">
        <f t="shared" si="33"/>
        <v>1557.6599999999999</v>
      </c>
      <c r="AM78" s="108">
        <f t="shared" si="30"/>
        <v>1557.6599999999999</v>
      </c>
      <c r="BD78" s="108">
        <f t="shared" si="34"/>
        <v>0</v>
      </c>
      <c r="BI78" s="108">
        <v>0</v>
      </c>
      <c r="BJ78" s="108">
        <v>0</v>
      </c>
      <c r="BR78" s="108">
        <f t="shared" si="35"/>
        <v>0</v>
      </c>
      <c r="BS78" s="108">
        <v>210.6</v>
      </c>
      <c r="BT78" s="108">
        <v>0</v>
      </c>
      <c r="BU78" s="108">
        <v>0</v>
      </c>
      <c r="BV78" s="108">
        <v>925.47</v>
      </c>
      <c r="BW78" s="108">
        <v>421.59</v>
      </c>
      <c r="BX78" s="108">
        <v>0</v>
      </c>
      <c r="BY78" s="108">
        <v>0</v>
      </c>
      <c r="BZ78" s="108">
        <v>0</v>
      </c>
      <c r="CB78" s="108">
        <f t="shared" si="36"/>
        <v>1557.6599999999999</v>
      </c>
      <c r="CC78" s="108">
        <f t="shared" si="37"/>
        <v>1557.6599999999999</v>
      </c>
      <c r="CT78" s="108">
        <f t="shared" si="31"/>
        <v>0</v>
      </c>
      <c r="CU78" s="108">
        <v>210.6</v>
      </c>
      <c r="CV78" s="108">
        <v>0</v>
      </c>
      <c r="CW78" s="108">
        <v>0</v>
      </c>
      <c r="CX78" s="108">
        <v>925.47</v>
      </c>
      <c r="CY78" s="108">
        <v>421.59</v>
      </c>
      <c r="CZ78" s="108">
        <v>0</v>
      </c>
      <c r="DA78" s="108">
        <v>0</v>
      </c>
      <c r="DB78" s="108">
        <v>0</v>
      </c>
      <c r="DD78" s="108">
        <v>0</v>
      </c>
      <c r="DE78" s="108">
        <f t="shared" si="38"/>
        <v>1557.6599999999999</v>
      </c>
      <c r="DF78" s="108">
        <f t="shared" si="39"/>
        <v>1557.6599999999999</v>
      </c>
      <c r="DG78" s="108">
        <v>210.6</v>
      </c>
      <c r="DH78" s="108">
        <v>0</v>
      </c>
      <c r="DI78" s="108">
        <v>0</v>
      </c>
      <c r="DJ78" s="108">
        <v>925.47</v>
      </c>
      <c r="DK78" s="108">
        <v>421.59</v>
      </c>
      <c r="DL78" s="108">
        <v>0</v>
      </c>
      <c r="DM78" s="108">
        <v>0</v>
      </c>
      <c r="DN78" s="108">
        <v>0</v>
      </c>
      <c r="DO78" s="108">
        <f t="shared" si="40"/>
        <v>1557.6599999999999</v>
      </c>
      <c r="DS78" s="108">
        <f t="shared" si="41"/>
        <v>0</v>
      </c>
      <c r="DT78" s="108">
        <v>210.59999999999994</v>
      </c>
      <c r="DU78" s="108">
        <v>0</v>
      </c>
      <c r="DV78" s="108">
        <v>0</v>
      </c>
      <c r="DW78" s="108">
        <v>925.4699999999998</v>
      </c>
      <c r="DX78" s="108">
        <v>421.59000000000009</v>
      </c>
      <c r="DY78" s="108">
        <v>0</v>
      </c>
      <c r="DZ78" s="108">
        <v>0</v>
      </c>
      <c r="EA78" s="108">
        <v>0</v>
      </c>
      <c r="ED78" s="108">
        <v>576.1</v>
      </c>
      <c r="EE78" s="108">
        <f t="shared" si="42"/>
        <v>2133.7599999999998</v>
      </c>
      <c r="EF78" s="108">
        <f t="shared" si="43"/>
        <v>2133.7599999999998</v>
      </c>
      <c r="EG78" s="108">
        <v>0</v>
      </c>
      <c r="EH78" s="108">
        <v>0</v>
      </c>
      <c r="EI78" s="108">
        <v>0</v>
      </c>
      <c r="EJ78" s="108">
        <v>0</v>
      </c>
      <c r="EK78" s="108">
        <v>0</v>
      </c>
      <c r="EL78" s="108">
        <v>0</v>
      </c>
      <c r="EM78" s="108">
        <v>0</v>
      </c>
      <c r="EN78" s="108">
        <f t="shared" si="44"/>
        <v>0</v>
      </c>
      <c r="EO78" s="108">
        <v>3583.52</v>
      </c>
      <c r="EP78" s="108">
        <v>0</v>
      </c>
      <c r="EQ78" s="108">
        <v>0</v>
      </c>
      <c r="ER78" s="108">
        <v>0</v>
      </c>
      <c r="ES78" s="108">
        <v>0</v>
      </c>
      <c r="ET78" s="108">
        <v>69.209999999999994</v>
      </c>
      <c r="EU78" s="108">
        <v>0</v>
      </c>
      <c r="EV78" s="108">
        <v>0</v>
      </c>
      <c r="EW78" s="108">
        <v>0</v>
      </c>
      <c r="EX78" s="108">
        <v>0</v>
      </c>
      <c r="EY78" s="108">
        <v>0</v>
      </c>
      <c r="EZ78" s="108">
        <v>0</v>
      </c>
      <c r="FD78" s="108">
        <f t="shared" si="45"/>
        <v>3652.73</v>
      </c>
      <c r="FE78" s="108">
        <f t="shared" si="46"/>
        <v>3652.73</v>
      </c>
      <c r="FM78" s="108">
        <f t="shared" si="47"/>
        <v>0</v>
      </c>
      <c r="FU78" s="108">
        <f t="shared" si="32"/>
        <v>0</v>
      </c>
      <c r="FV78" s="108">
        <v>0</v>
      </c>
      <c r="GB78" s="108">
        <f t="shared" si="48"/>
        <v>0</v>
      </c>
      <c r="GJ78" s="108">
        <f t="shared" si="49"/>
        <v>0</v>
      </c>
      <c r="GK78" s="108">
        <v>3583.52</v>
      </c>
      <c r="GL78" s="108">
        <v>0</v>
      </c>
      <c r="GM78" s="108">
        <v>0</v>
      </c>
      <c r="GN78" s="108">
        <v>0</v>
      </c>
      <c r="GO78" s="108">
        <v>0</v>
      </c>
      <c r="GP78" s="108">
        <v>69.209999999999994</v>
      </c>
      <c r="GQ78" s="108">
        <v>0</v>
      </c>
      <c r="GR78" s="108">
        <v>0</v>
      </c>
      <c r="GS78" s="108">
        <v>0</v>
      </c>
      <c r="GT78" s="108">
        <v>0</v>
      </c>
      <c r="GU78" s="108">
        <v>0</v>
      </c>
      <c r="GV78" s="108">
        <v>0</v>
      </c>
      <c r="GX78" s="108">
        <v>0</v>
      </c>
      <c r="GY78" s="108">
        <f t="shared" si="50"/>
        <v>3652.73</v>
      </c>
      <c r="GZ78" s="108">
        <f t="shared" si="51"/>
        <v>3652.73</v>
      </c>
      <c r="HR78" s="108">
        <f t="shared" si="52"/>
        <v>0</v>
      </c>
      <c r="HS78" s="108">
        <v>3583.52</v>
      </c>
      <c r="HT78" s="108">
        <v>0</v>
      </c>
      <c r="HU78" s="108">
        <v>0</v>
      </c>
      <c r="HV78" s="108">
        <v>0</v>
      </c>
      <c r="HW78" s="108">
        <v>0</v>
      </c>
      <c r="HX78" s="108">
        <v>69.209999999999994</v>
      </c>
      <c r="HY78" s="108">
        <v>0</v>
      </c>
      <c r="HZ78" s="108">
        <v>0</v>
      </c>
      <c r="IA78" s="108">
        <v>0</v>
      </c>
      <c r="IB78" s="108">
        <v>0</v>
      </c>
      <c r="IC78" s="108">
        <v>0</v>
      </c>
      <c r="ID78" s="108">
        <v>0</v>
      </c>
      <c r="IF78" s="108">
        <v>0</v>
      </c>
      <c r="II78" s="108">
        <f t="shared" si="53"/>
        <v>3652.73</v>
      </c>
      <c r="IJ78" s="108">
        <f t="shared" si="54"/>
        <v>3652.73</v>
      </c>
      <c r="IM78" s="108">
        <v>3583.4999999999986</v>
      </c>
      <c r="IN78" s="108">
        <v>0</v>
      </c>
      <c r="IO78" s="108">
        <v>0</v>
      </c>
      <c r="IP78" s="108">
        <v>0</v>
      </c>
      <c r="IQ78" s="108">
        <v>0</v>
      </c>
      <c r="IR78" s="108">
        <v>69.22000000000007</v>
      </c>
      <c r="IS78" s="108">
        <v>0</v>
      </c>
      <c r="IT78" s="108">
        <v>0</v>
      </c>
      <c r="IU78" s="108">
        <v>0</v>
      </c>
      <c r="IV78" s="108">
        <v>0</v>
      </c>
      <c r="IW78" s="108">
        <v>0</v>
      </c>
      <c r="IX78" s="108">
        <v>0</v>
      </c>
      <c r="IZ78" s="108">
        <v>0</v>
      </c>
      <c r="JC78" s="108">
        <f t="shared" si="28"/>
        <v>3652.7199999999989</v>
      </c>
      <c r="JD78" s="108">
        <f t="shared" si="55"/>
        <v>3652.7199999999989</v>
      </c>
    </row>
    <row r="79" spans="1:264" x14ac:dyDescent="0.25">
      <c r="A79" s="108">
        <v>536090</v>
      </c>
      <c r="N79" s="108">
        <v>716.8</v>
      </c>
      <c r="O79" s="108">
        <v>604.16</v>
      </c>
      <c r="P79" s="108">
        <v>2642.5</v>
      </c>
      <c r="Q79" s="108">
        <v>4877.3</v>
      </c>
      <c r="R79" s="108">
        <v>18795.599999999999</v>
      </c>
      <c r="S79" s="108">
        <v>81.599999999999994</v>
      </c>
      <c r="T79" s="108">
        <v>64.5</v>
      </c>
      <c r="V79" s="108">
        <f t="shared" si="29"/>
        <v>27782.46</v>
      </c>
      <c r="AC79" s="108">
        <v>0</v>
      </c>
      <c r="AD79" s="108">
        <v>0</v>
      </c>
      <c r="AE79" s="108">
        <v>0</v>
      </c>
      <c r="AF79" s="108">
        <v>0</v>
      </c>
      <c r="AG79" s="108">
        <v>0</v>
      </c>
      <c r="AH79" s="108">
        <v>0</v>
      </c>
      <c r="AI79" s="108">
        <v>0</v>
      </c>
      <c r="AL79" s="108">
        <f t="shared" si="33"/>
        <v>0</v>
      </c>
      <c r="AM79" s="108">
        <f t="shared" si="30"/>
        <v>27782.46</v>
      </c>
      <c r="BD79" s="108">
        <f t="shared" si="34"/>
        <v>0</v>
      </c>
      <c r="BI79" s="108">
        <v>1132.94</v>
      </c>
      <c r="BR79" s="108">
        <f t="shared" si="35"/>
        <v>1132.94</v>
      </c>
      <c r="BS79" s="108">
        <v>0</v>
      </c>
      <c r="BT79" s="108">
        <v>0</v>
      </c>
      <c r="BU79" s="108">
        <v>0</v>
      </c>
      <c r="BV79" s="108">
        <v>0</v>
      </c>
      <c r="BW79" s="108">
        <v>0</v>
      </c>
      <c r="BX79" s="108">
        <v>0</v>
      </c>
      <c r="BY79" s="108">
        <v>0</v>
      </c>
      <c r="CB79" s="108">
        <f t="shared" si="36"/>
        <v>0</v>
      </c>
      <c r="CC79" s="108">
        <f t="shared" si="37"/>
        <v>1132.94</v>
      </c>
      <c r="CD79" s="108">
        <v>14880.78</v>
      </c>
      <c r="CE79" s="108">
        <v>10297.799999999999</v>
      </c>
      <c r="CF79" s="108">
        <v>2169.71</v>
      </c>
      <c r="CG79" s="108">
        <v>12210.69</v>
      </c>
      <c r="CH79" s="108">
        <v>19367.23</v>
      </c>
      <c r="CI79" s="108">
        <v>688.8</v>
      </c>
      <c r="CJ79" s="108">
        <v>0</v>
      </c>
      <c r="CK79" s="108">
        <v>458.16</v>
      </c>
      <c r="CL79" s="108">
        <v>14880.78</v>
      </c>
      <c r="CM79" s="108">
        <v>10297.799999999999</v>
      </c>
      <c r="CN79" s="108">
        <v>2169.71</v>
      </c>
      <c r="CO79" s="108">
        <v>12210.69</v>
      </c>
      <c r="CP79" s="108">
        <v>19367.23</v>
      </c>
      <c r="CQ79" s="108">
        <v>688.8</v>
      </c>
      <c r="CR79" s="108">
        <v>0</v>
      </c>
      <c r="CS79" s="108">
        <v>458.16</v>
      </c>
      <c r="CT79" s="108">
        <f t="shared" si="31"/>
        <v>120146.34000000003</v>
      </c>
      <c r="CU79" s="108">
        <v>14880.78</v>
      </c>
      <c r="CV79" s="108">
        <v>10297.799999999999</v>
      </c>
      <c r="CW79" s="108">
        <v>2169.71</v>
      </c>
      <c r="CX79" s="108">
        <v>12210.69</v>
      </c>
      <c r="CY79" s="108">
        <v>19367.23</v>
      </c>
      <c r="CZ79" s="108">
        <v>688.8</v>
      </c>
      <c r="DA79" s="108">
        <v>0</v>
      </c>
      <c r="DB79" s="108">
        <v>458.16</v>
      </c>
      <c r="DD79" s="108">
        <v>0</v>
      </c>
      <c r="DE79" s="108">
        <f t="shared" si="38"/>
        <v>60073.170000000013</v>
      </c>
      <c r="DF79" s="108">
        <f t="shared" si="39"/>
        <v>180219.51000000004</v>
      </c>
      <c r="DG79" s="108">
        <v>14880.78</v>
      </c>
      <c r="DH79" s="108">
        <v>10297.799999999999</v>
      </c>
      <c r="DI79" s="108">
        <v>2169.71</v>
      </c>
      <c r="DJ79" s="108">
        <v>12210.69</v>
      </c>
      <c r="DK79" s="108">
        <v>19367.23</v>
      </c>
      <c r="DL79" s="108">
        <v>688.8</v>
      </c>
      <c r="DM79" s="108">
        <v>0</v>
      </c>
      <c r="DN79" s="108">
        <v>458.16</v>
      </c>
      <c r="DO79" s="108">
        <f t="shared" si="40"/>
        <v>60073.170000000013</v>
      </c>
      <c r="DS79" s="108">
        <f t="shared" si="41"/>
        <v>0</v>
      </c>
      <c r="DT79" s="108">
        <v>14880.779999999924</v>
      </c>
      <c r="DU79" s="108">
        <v>10297.799999999999</v>
      </c>
      <c r="DV79" s="108">
        <v>2169.7300000000005</v>
      </c>
      <c r="DW79" s="108">
        <v>12210.709999999972</v>
      </c>
      <c r="DX79" s="108">
        <v>19367.21000000009</v>
      </c>
      <c r="DY79" s="108">
        <v>688.79999999999973</v>
      </c>
      <c r="DZ79" s="108">
        <v>0</v>
      </c>
      <c r="EA79" s="108">
        <v>458.16</v>
      </c>
      <c r="ED79" s="108">
        <v>18599.689999999999</v>
      </c>
      <c r="EE79" s="108">
        <f t="shared" si="42"/>
        <v>78672.87999999999</v>
      </c>
      <c r="EF79" s="108">
        <f t="shared" si="43"/>
        <v>78672.87999999999</v>
      </c>
      <c r="EG79" s="108">
        <v>12684.6</v>
      </c>
      <c r="EH79" s="108">
        <v>12854.7</v>
      </c>
      <c r="EI79" s="108">
        <v>1665.06</v>
      </c>
      <c r="EJ79" s="108">
        <v>59803.74</v>
      </c>
      <c r="EK79" s="108">
        <v>42213.11</v>
      </c>
      <c r="EL79" s="108">
        <v>748.5</v>
      </c>
      <c r="EM79" s="108">
        <v>330</v>
      </c>
      <c r="EN79" s="108">
        <f t="shared" si="44"/>
        <v>130299.71</v>
      </c>
      <c r="EO79" s="108">
        <v>49703.72</v>
      </c>
      <c r="EP79" s="108">
        <v>52.5</v>
      </c>
      <c r="EQ79" s="108">
        <v>0</v>
      </c>
      <c r="ER79" s="108">
        <v>1868.74</v>
      </c>
      <c r="ES79" s="108">
        <v>236.25</v>
      </c>
      <c r="ET79" s="108">
        <v>33175.019999999997</v>
      </c>
      <c r="EU79" s="108">
        <v>183.75</v>
      </c>
      <c r="EV79" s="108">
        <v>0</v>
      </c>
      <c r="EW79" s="108">
        <v>5042.25</v>
      </c>
      <c r="EX79" s="108">
        <v>123.75</v>
      </c>
      <c r="EY79" s="108">
        <v>2814.75</v>
      </c>
      <c r="EZ79" s="108">
        <v>0</v>
      </c>
      <c r="FD79" s="108">
        <f t="shared" si="45"/>
        <v>93200.73</v>
      </c>
      <c r="FE79" s="108">
        <f t="shared" si="46"/>
        <v>223500.44</v>
      </c>
      <c r="FM79" s="108">
        <f t="shared" si="47"/>
        <v>0</v>
      </c>
      <c r="FU79" s="108">
        <f t="shared" si="32"/>
        <v>0</v>
      </c>
      <c r="FV79" s="108">
        <v>1275.18</v>
      </c>
      <c r="GB79" s="108">
        <f t="shared" si="48"/>
        <v>1275.18</v>
      </c>
      <c r="GJ79" s="108">
        <f t="shared" si="49"/>
        <v>0</v>
      </c>
      <c r="GK79" s="108">
        <v>49703.72</v>
      </c>
      <c r="GL79" s="108">
        <v>52.5</v>
      </c>
      <c r="GM79" s="108">
        <v>0</v>
      </c>
      <c r="GN79" s="108">
        <v>1868.74</v>
      </c>
      <c r="GO79" s="108">
        <v>236.25</v>
      </c>
      <c r="GP79" s="108">
        <v>33175.019999999997</v>
      </c>
      <c r="GQ79" s="108">
        <v>183.75</v>
      </c>
      <c r="GR79" s="108">
        <v>0</v>
      </c>
      <c r="GS79" s="108">
        <v>5042.25</v>
      </c>
      <c r="GT79" s="108">
        <v>123.75</v>
      </c>
      <c r="GU79" s="108">
        <v>2814.75</v>
      </c>
      <c r="GV79" s="108">
        <v>0</v>
      </c>
      <c r="GX79" s="108">
        <v>1275.18</v>
      </c>
      <c r="GY79" s="108">
        <f t="shared" si="50"/>
        <v>94475.909999999989</v>
      </c>
      <c r="GZ79" s="108">
        <f t="shared" si="51"/>
        <v>95751.089999999982</v>
      </c>
      <c r="HR79" s="108">
        <f t="shared" si="52"/>
        <v>0</v>
      </c>
      <c r="HS79" s="108">
        <v>49703.72</v>
      </c>
      <c r="HT79" s="108">
        <v>52.5</v>
      </c>
      <c r="HU79" s="108">
        <v>0</v>
      </c>
      <c r="HV79" s="108">
        <v>1868.74</v>
      </c>
      <c r="HW79" s="108">
        <v>236.25</v>
      </c>
      <c r="HX79" s="108">
        <v>33175.019999999997</v>
      </c>
      <c r="HY79" s="108">
        <v>183.75</v>
      </c>
      <c r="HZ79" s="108">
        <v>0</v>
      </c>
      <c r="IA79" s="108">
        <v>5042.25</v>
      </c>
      <c r="IB79" s="108">
        <v>123.75</v>
      </c>
      <c r="IC79" s="108">
        <v>2814.75</v>
      </c>
      <c r="ID79" s="108">
        <v>0</v>
      </c>
      <c r="IF79" s="108">
        <v>1275.18</v>
      </c>
      <c r="II79" s="108">
        <f t="shared" si="53"/>
        <v>94475.909999999989</v>
      </c>
      <c r="IJ79" s="108">
        <f t="shared" si="54"/>
        <v>94475.909999999989</v>
      </c>
      <c r="IM79" s="108">
        <v>49703.709999999992</v>
      </c>
      <c r="IN79" s="108">
        <v>52.5</v>
      </c>
      <c r="IO79" s="108">
        <v>0</v>
      </c>
      <c r="IP79" s="108">
        <v>1868.7300000000002</v>
      </c>
      <c r="IQ79" s="108">
        <v>236.25</v>
      </c>
      <c r="IR79" s="108">
        <v>33175.020000000011</v>
      </c>
      <c r="IS79" s="108">
        <v>183.75</v>
      </c>
      <c r="IT79" s="108">
        <v>0</v>
      </c>
      <c r="IU79" s="108">
        <v>5042.25</v>
      </c>
      <c r="IV79" s="108">
        <v>123.75</v>
      </c>
      <c r="IW79" s="108">
        <v>2814.75</v>
      </c>
      <c r="IX79" s="108">
        <v>0</v>
      </c>
      <c r="IZ79" s="108">
        <v>1275.18</v>
      </c>
      <c r="JC79" s="108">
        <f t="shared" si="28"/>
        <v>94475.89</v>
      </c>
      <c r="JD79" s="108">
        <f t="shared" si="55"/>
        <v>94475.89</v>
      </c>
    </row>
    <row r="80" spans="1:264" x14ac:dyDescent="0.25">
      <c r="A80" s="107">
        <v>536026</v>
      </c>
      <c r="B80" s="119"/>
      <c r="N80" s="108">
        <v>-460.8</v>
      </c>
      <c r="O80" s="108">
        <v>0</v>
      </c>
      <c r="P80" s="108">
        <v>0</v>
      </c>
      <c r="Q80" s="108">
        <v>0</v>
      </c>
      <c r="R80" s="108">
        <v>745.2</v>
      </c>
      <c r="S80" s="108">
        <v>0</v>
      </c>
      <c r="T80" s="108">
        <v>0</v>
      </c>
      <c r="V80" s="108">
        <f t="shared" si="29"/>
        <v>284.40000000000003</v>
      </c>
      <c r="AC80" s="108">
        <v>6023.16</v>
      </c>
      <c r="AD80" s="108">
        <v>5001.75</v>
      </c>
      <c r="AE80" s="108">
        <v>324.31</v>
      </c>
      <c r="AF80" s="108">
        <v>3406.05</v>
      </c>
      <c r="AG80" s="108">
        <v>4236.4399999999996</v>
      </c>
      <c r="AH80" s="108">
        <v>41</v>
      </c>
      <c r="AI80" s="108">
        <v>1299.8399999999999</v>
      </c>
      <c r="AL80" s="108">
        <f t="shared" si="33"/>
        <v>20332.55</v>
      </c>
      <c r="AM80" s="108">
        <f t="shared" si="30"/>
        <v>20616.95</v>
      </c>
      <c r="BD80" s="108">
        <f t="shared" si="34"/>
        <v>0</v>
      </c>
      <c r="BI80" s="108">
        <v>433.1</v>
      </c>
      <c r="BJ80" s="108">
        <v>0</v>
      </c>
      <c r="BR80" s="108">
        <f t="shared" si="35"/>
        <v>433.1</v>
      </c>
      <c r="BS80" s="108">
        <v>6023.16</v>
      </c>
      <c r="BT80" s="108">
        <v>5001.75</v>
      </c>
      <c r="BU80" s="108">
        <v>324.31</v>
      </c>
      <c r="BV80" s="108">
        <v>3406.05</v>
      </c>
      <c r="BW80" s="108">
        <v>4236.4399999999996</v>
      </c>
      <c r="BX80" s="108">
        <v>41</v>
      </c>
      <c r="BY80" s="108">
        <v>1299.8399999999999</v>
      </c>
      <c r="BZ80" s="108">
        <v>0</v>
      </c>
      <c r="CB80" s="108">
        <f t="shared" si="36"/>
        <v>20332.55</v>
      </c>
      <c r="CC80" s="108">
        <f t="shared" si="37"/>
        <v>20765.649999999998</v>
      </c>
      <c r="CT80" s="108">
        <f t="shared" si="31"/>
        <v>0</v>
      </c>
      <c r="CU80" s="108">
        <v>6023.16</v>
      </c>
      <c r="CV80" s="108">
        <v>5001.75</v>
      </c>
      <c r="CW80" s="108">
        <v>324.31</v>
      </c>
      <c r="CX80" s="108">
        <v>3406.05</v>
      </c>
      <c r="CY80" s="108">
        <v>4236.4399999999996</v>
      </c>
      <c r="CZ80" s="108">
        <v>41</v>
      </c>
      <c r="DA80" s="108">
        <v>1299.8399999999999</v>
      </c>
      <c r="DB80" s="108">
        <v>0</v>
      </c>
      <c r="DD80" s="108">
        <v>0</v>
      </c>
      <c r="DE80" s="108">
        <f t="shared" si="38"/>
        <v>20332.55</v>
      </c>
      <c r="DF80" s="108">
        <f t="shared" si="39"/>
        <v>20332.55</v>
      </c>
      <c r="DG80" s="108">
        <v>6023.16</v>
      </c>
      <c r="DH80" s="108">
        <v>5001.75</v>
      </c>
      <c r="DI80" s="108">
        <v>324.31</v>
      </c>
      <c r="DJ80" s="108">
        <v>3406.05</v>
      </c>
      <c r="DK80" s="108">
        <v>4236.4399999999996</v>
      </c>
      <c r="DL80" s="108">
        <v>41</v>
      </c>
      <c r="DM80" s="108">
        <v>1299.8399999999999</v>
      </c>
      <c r="DN80" s="108">
        <v>0</v>
      </c>
      <c r="DO80" s="108">
        <f t="shared" si="40"/>
        <v>20332.55</v>
      </c>
      <c r="DS80" s="108">
        <f t="shared" si="41"/>
        <v>0</v>
      </c>
      <c r="DT80" s="108">
        <v>6023.1600000000035</v>
      </c>
      <c r="DU80" s="108">
        <v>5001.75</v>
      </c>
      <c r="DV80" s="108">
        <v>324.31000000000012</v>
      </c>
      <c r="DW80" s="108">
        <v>3406.0300000000043</v>
      </c>
      <c r="DX80" s="108">
        <v>4236.4400000000051</v>
      </c>
      <c r="DY80" s="108">
        <v>41</v>
      </c>
      <c r="DZ80" s="108">
        <v>1299.8399999999995</v>
      </c>
      <c r="EA80" s="108">
        <v>0</v>
      </c>
      <c r="ED80" s="108">
        <v>0</v>
      </c>
      <c r="EE80" s="108">
        <f t="shared" si="42"/>
        <v>20332.530000000013</v>
      </c>
      <c r="EF80" s="108">
        <f t="shared" si="43"/>
        <v>20332.530000000013</v>
      </c>
      <c r="EG80" s="108">
        <v>1490.4</v>
      </c>
      <c r="EH80" s="108">
        <v>567</v>
      </c>
      <c r="EI80" s="108">
        <v>0</v>
      </c>
      <c r="EJ80" s="108">
        <v>0</v>
      </c>
      <c r="EK80" s="108">
        <v>6091.44</v>
      </c>
      <c r="EL80" s="108">
        <v>0</v>
      </c>
      <c r="EM80" s="108">
        <v>0</v>
      </c>
      <c r="EN80" s="108">
        <f t="shared" si="44"/>
        <v>8148.84</v>
      </c>
      <c r="EO80" s="108">
        <v>17208.169999999998</v>
      </c>
      <c r="EP80" s="108">
        <v>0</v>
      </c>
      <c r="EQ80" s="108">
        <v>0</v>
      </c>
      <c r="ER80" s="108">
        <v>415.28</v>
      </c>
      <c r="ES80" s="108">
        <v>0</v>
      </c>
      <c r="ET80" s="108">
        <v>4132.9799999999996</v>
      </c>
      <c r="EU80" s="108">
        <v>0</v>
      </c>
      <c r="EV80" s="108">
        <v>0</v>
      </c>
      <c r="EW80" s="108">
        <v>2921.06</v>
      </c>
      <c r="EX80" s="108">
        <v>52.5</v>
      </c>
      <c r="EY80" s="108">
        <v>2135.36</v>
      </c>
      <c r="EZ80" s="108">
        <v>378</v>
      </c>
      <c r="FC80" s="108">
        <v>3247.76</v>
      </c>
      <c r="FD80" s="108">
        <f t="shared" si="45"/>
        <v>30491.11</v>
      </c>
      <c r="FE80" s="108">
        <f t="shared" si="46"/>
        <v>38639.949999999997</v>
      </c>
      <c r="FM80" s="108">
        <f t="shared" si="47"/>
        <v>0</v>
      </c>
      <c r="FU80" s="108">
        <f t="shared" si="32"/>
        <v>0</v>
      </c>
      <c r="FV80" s="108">
        <v>0</v>
      </c>
      <c r="GB80" s="108">
        <f t="shared" si="48"/>
        <v>0</v>
      </c>
      <c r="GJ80" s="108">
        <f t="shared" si="49"/>
        <v>0</v>
      </c>
      <c r="GK80" s="108">
        <v>17208.169999999998</v>
      </c>
      <c r="GL80" s="108">
        <v>0</v>
      </c>
      <c r="GM80" s="108">
        <v>0</v>
      </c>
      <c r="GN80" s="108">
        <v>415.28</v>
      </c>
      <c r="GO80" s="108">
        <v>0</v>
      </c>
      <c r="GP80" s="108">
        <v>4132.9799999999996</v>
      </c>
      <c r="GQ80" s="108">
        <v>0</v>
      </c>
      <c r="GR80" s="108">
        <v>0</v>
      </c>
      <c r="GS80" s="108">
        <v>2921.06</v>
      </c>
      <c r="GT80" s="108">
        <v>52.5</v>
      </c>
      <c r="GU80" s="108">
        <v>2135.36</v>
      </c>
      <c r="GV80" s="108">
        <v>378</v>
      </c>
      <c r="GX80" s="108">
        <v>0</v>
      </c>
      <c r="GY80" s="108">
        <f t="shared" si="50"/>
        <v>27243.35</v>
      </c>
      <c r="GZ80" s="108">
        <f t="shared" si="51"/>
        <v>27243.35</v>
      </c>
      <c r="HR80" s="108">
        <f t="shared" si="52"/>
        <v>0</v>
      </c>
      <c r="HS80" s="108">
        <v>17208.169999999998</v>
      </c>
      <c r="HT80" s="108">
        <v>0</v>
      </c>
      <c r="HU80" s="108">
        <v>0</v>
      </c>
      <c r="HV80" s="108">
        <v>415.28</v>
      </c>
      <c r="HW80" s="108">
        <v>0</v>
      </c>
      <c r="HX80" s="108">
        <v>4132.9799999999996</v>
      </c>
      <c r="HY80" s="108">
        <v>0</v>
      </c>
      <c r="HZ80" s="108">
        <v>0</v>
      </c>
      <c r="IA80" s="108">
        <v>2921.06</v>
      </c>
      <c r="IB80" s="108">
        <v>52.5</v>
      </c>
      <c r="IC80" s="108">
        <v>2135.36</v>
      </c>
      <c r="ID80" s="108">
        <v>378</v>
      </c>
      <c r="IF80" s="108">
        <v>0</v>
      </c>
      <c r="II80" s="108">
        <f t="shared" si="53"/>
        <v>27243.35</v>
      </c>
      <c r="IJ80" s="108">
        <f t="shared" si="54"/>
        <v>27243.35</v>
      </c>
      <c r="IM80" s="108">
        <v>17208.169999999998</v>
      </c>
      <c r="IN80" s="108">
        <v>0</v>
      </c>
      <c r="IO80" s="108">
        <v>0</v>
      </c>
      <c r="IP80" s="108">
        <v>415.26</v>
      </c>
      <c r="IQ80" s="108">
        <v>0</v>
      </c>
      <c r="IR80" s="108">
        <v>4132.9600000000028</v>
      </c>
      <c r="IS80" s="108">
        <v>0</v>
      </c>
      <c r="IT80" s="108">
        <v>0</v>
      </c>
      <c r="IU80" s="108">
        <v>2921.0700000000011</v>
      </c>
      <c r="IV80" s="108">
        <v>52.5</v>
      </c>
      <c r="IW80" s="108">
        <v>2135.3699999999994</v>
      </c>
      <c r="IX80" s="108">
        <v>378</v>
      </c>
      <c r="IZ80" s="108">
        <v>0</v>
      </c>
      <c r="JC80" s="108">
        <f t="shared" si="28"/>
        <v>27243.329999999998</v>
      </c>
      <c r="JD80" s="108">
        <f t="shared" si="55"/>
        <v>27243.329999999998</v>
      </c>
    </row>
    <row r="81" spans="1:264" x14ac:dyDescent="0.25">
      <c r="A81" s="107">
        <v>516328</v>
      </c>
      <c r="B81" s="119"/>
      <c r="N81" s="108">
        <v>0</v>
      </c>
      <c r="O81" s="108">
        <v>0</v>
      </c>
      <c r="P81" s="108">
        <v>0</v>
      </c>
      <c r="Q81" s="108">
        <v>0</v>
      </c>
      <c r="R81" s="108">
        <v>1417.95</v>
      </c>
      <c r="S81" s="108">
        <v>0</v>
      </c>
      <c r="T81" s="108">
        <v>1042.56</v>
      </c>
      <c r="V81" s="108">
        <f t="shared" si="29"/>
        <v>2460.5100000000002</v>
      </c>
      <c r="AC81" s="108">
        <v>7557.84</v>
      </c>
      <c r="AD81" s="108">
        <v>5852.52</v>
      </c>
      <c r="AE81" s="108">
        <v>0</v>
      </c>
      <c r="AF81" s="108">
        <v>5576.55</v>
      </c>
      <c r="AG81" s="108">
        <v>11577.51</v>
      </c>
      <c r="AH81" s="108">
        <v>88.2</v>
      </c>
      <c r="AI81" s="108">
        <v>608.11</v>
      </c>
      <c r="AL81" s="108">
        <f t="shared" si="33"/>
        <v>31260.73</v>
      </c>
      <c r="AM81" s="108">
        <f t="shared" si="30"/>
        <v>33721.24</v>
      </c>
      <c r="BD81" s="108">
        <f t="shared" si="34"/>
        <v>0</v>
      </c>
      <c r="BG81" s="108">
        <v>-283.12</v>
      </c>
      <c r="BH81" s="108">
        <v>-10</v>
      </c>
      <c r="BI81" s="108">
        <v>486.22</v>
      </c>
      <c r="BJ81" s="108">
        <v>0</v>
      </c>
      <c r="BR81" s="108">
        <f t="shared" si="35"/>
        <v>193.10000000000002</v>
      </c>
      <c r="BS81" s="108">
        <v>7557.84</v>
      </c>
      <c r="BT81" s="108">
        <v>5852.52</v>
      </c>
      <c r="BU81" s="108">
        <v>0</v>
      </c>
      <c r="BV81" s="108">
        <v>5576.55</v>
      </c>
      <c r="BW81" s="108">
        <v>11577.51</v>
      </c>
      <c r="BX81" s="108">
        <v>88.2</v>
      </c>
      <c r="BY81" s="108">
        <v>608.11</v>
      </c>
      <c r="BZ81" s="108">
        <v>0</v>
      </c>
      <c r="CB81" s="108">
        <f t="shared" si="36"/>
        <v>31260.73</v>
      </c>
      <c r="CC81" s="108">
        <f t="shared" si="37"/>
        <v>31453.829999999998</v>
      </c>
      <c r="CT81" s="108">
        <f t="shared" si="31"/>
        <v>0</v>
      </c>
      <c r="CU81" s="108">
        <v>7557.84</v>
      </c>
      <c r="CV81" s="108">
        <v>5852.52</v>
      </c>
      <c r="CW81" s="108">
        <v>0</v>
      </c>
      <c r="CX81" s="108">
        <v>5576.55</v>
      </c>
      <c r="CY81" s="108">
        <v>11577.51</v>
      </c>
      <c r="CZ81" s="108">
        <v>88.2</v>
      </c>
      <c r="DA81" s="108">
        <v>608.11</v>
      </c>
      <c r="DB81" s="108">
        <v>0</v>
      </c>
      <c r="DD81" s="108">
        <v>0</v>
      </c>
      <c r="DE81" s="108">
        <f t="shared" si="38"/>
        <v>31260.73</v>
      </c>
      <c r="DF81" s="108">
        <f t="shared" si="39"/>
        <v>31260.73</v>
      </c>
      <c r="DG81" s="108">
        <v>7557.84</v>
      </c>
      <c r="DH81" s="108">
        <v>5852.52</v>
      </c>
      <c r="DI81" s="108">
        <v>0</v>
      </c>
      <c r="DJ81" s="108">
        <v>5576.55</v>
      </c>
      <c r="DK81" s="108">
        <v>11577.51</v>
      </c>
      <c r="DL81" s="108">
        <v>88.2</v>
      </c>
      <c r="DM81" s="108">
        <v>608.11</v>
      </c>
      <c r="DN81" s="108">
        <v>0</v>
      </c>
      <c r="DO81" s="108">
        <f t="shared" si="40"/>
        <v>31260.73</v>
      </c>
      <c r="DS81" s="108">
        <f t="shared" si="41"/>
        <v>0</v>
      </c>
      <c r="DT81" s="108">
        <v>7557.8400000000111</v>
      </c>
      <c r="DU81" s="108">
        <v>5852.5200000000077</v>
      </c>
      <c r="DV81" s="108">
        <v>0</v>
      </c>
      <c r="DW81" s="108">
        <v>5576.5500000000093</v>
      </c>
      <c r="DX81" s="108">
        <v>11577.509999999982</v>
      </c>
      <c r="DY81" s="108">
        <v>88.200000000000031</v>
      </c>
      <c r="DZ81" s="108">
        <v>608.11999999999955</v>
      </c>
      <c r="EA81" s="108">
        <v>0</v>
      </c>
      <c r="ED81" s="108">
        <v>0</v>
      </c>
      <c r="EE81" s="108">
        <f t="shared" si="42"/>
        <v>31260.740000000013</v>
      </c>
      <c r="EF81" s="108">
        <f t="shared" si="43"/>
        <v>31260.740000000013</v>
      </c>
      <c r="EG81" s="108">
        <v>891</v>
      </c>
      <c r="EH81" s="108">
        <v>0</v>
      </c>
      <c r="EI81" s="108">
        <v>0</v>
      </c>
      <c r="EJ81" s="108">
        <v>1708.56</v>
      </c>
      <c r="EK81" s="108">
        <v>0</v>
      </c>
      <c r="EL81" s="108">
        <v>0</v>
      </c>
      <c r="EM81" s="108">
        <v>0</v>
      </c>
      <c r="EN81" s="108">
        <f t="shared" si="44"/>
        <v>2599.56</v>
      </c>
      <c r="EO81" s="108">
        <v>20830.87</v>
      </c>
      <c r="EP81" s="108">
        <v>22.5</v>
      </c>
      <c r="EQ81" s="108">
        <v>0</v>
      </c>
      <c r="ER81" s="108">
        <v>1044.1199999999999</v>
      </c>
      <c r="ES81" s="108">
        <v>42</v>
      </c>
      <c r="ET81" s="108">
        <v>10102.06</v>
      </c>
      <c r="EU81" s="108">
        <v>0</v>
      </c>
      <c r="EV81" s="108">
        <v>0</v>
      </c>
      <c r="EW81" s="108">
        <v>4779</v>
      </c>
      <c r="EX81" s="108">
        <v>52.5</v>
      </c>
      <c r="EY81" s="108">
        <v>4495.5</v>
      </c>
      <c r="EZ81" s="108">
        <v>0</v>
      </c>
      <c r="FC81" s="108">
        <v>6409.11</v>
      </c>
      <c r="FD81" s="108">
        <f t="shared" si="45"/>
        <v>47777.659999999996</v>
      </c>
      <c r="FE81" s="108">
        <f t="shared" si="46"/>
        <v>50377.219999999994</v>
      </c>
      <c r="FM81" s="108">
        <f t="shared" si="47"/>
        <v>0</v>
      </c>
      <c r="FU81" s="108">
        <f t="shared" si="32"/>
        <v>0</v>
      </c>
      <c r="FV81" s="108">
        <v>0</v>
      </c>
      <c r="GB81" s="108">
        <f t="shared" si="48"/>
        <v>0</v>
      </c>
      <c r="GJ81" s="108">
        <f t="shared" si="49"/>
        <v>0</v>
      </c>
      <c r="GK81" s="108">
        <v>20830.87</v>
      </c>
      <c r="GL81" s="108">
        <v>22.5</v>
      </c>
      <c r="GM81" s="108">
        <v>0</v>
      </c>
      <c r="GN81" s="108">
        <v>1044.1199999999999</v>
      </c>
      <c r="GO81" s="108">
        <v>42</v>
      </c>
      <c r="GP81" s="108">
        <v>10102.06</v>
      </c>
      <c r="GQ81" s="108">
        <v>0</v>
      </c>
      <c r="GR81" s="108">
        <v>0</v>
      </c>
      <c r="GS81" s="108">
        <v>4779</v>
      </c>
      <c r="GT81" s="108">
        <v>52.5</v>
      </c>
      <c r="GU81" s="108">
        <v>4495.5</v>
      </c>
      <c r="GV81" s="108">
        <v>0</v>
      </c>
      <c r="GX81" s="108">
        <v>0</v>
      </c>
      <c r="GY81" s="108">
        <f t="shared" si="50"/>
        <v>41368.549999999996</v>
      </c>
      <c r="GZ81" s="108">
        <f t="shared" si="51"/>
        <v>41368.549999999996</v>
      </c>
      <c r="HR81" s="108">
        <f t="shared" si="52"/>
        <v>0</v>
      </c>
      <c r="HS81" s="108">
        <v>20830.87</v>
      </c>
      <c r="HT81" s="108">
        <v>22.5</v>
      </c>
      <c r="HU81" s="108">
        <v>0</v>
      </c>
      <c r="HV81" s="108">
        <v>1044.1199999999999</v>
      </c>
      <c r="HW81" s="108">
        <v>42</v>
      </c>
      <c r="HX81" s="108">
        <v>10102.06</v>
      </c>
      <c r="HY81" s="108">
        <v>0</v>
      </c>
      <c r="HZ81" s="108">
        <v>0</v>
      </c>
      <c r="IA81" s="108">
        <v>4779</v>
      </c>
      <c r="IB81" s="108">
        <v>52.5</v>
      </c>
      <c r="IC81" s="108">
        <v>4495.5</v>
      </c>
      <c r="ID81" s="108">
        <v>0</v>
      </c>
      <c r="IF81" s="108">
        <v>0</v>
      </c>
      <c r="II81" s="108">
        <f t="shared" si="53"/>
        <v>41368.549999999996</v>
      </c>
      <c r="IJ81" s="108">
        <f t="shared" si="54"/>
        <v>41368.549999999996</v>
      </c>
      <c r="IM81" s="108">
        <v>20830.870000000006</v>
      </c>
      <c r="IN81" s="108">
        <v>22.5</v>
      </c>
      <c r="IO81" s="108">
        <v>0</v>
      </c>
      <c r="IP81" s="108">
        <v>1044.1199999999999</v>
      </c>
      <c r="IQ81" s="108">
        <v>42</v>
      </c>
      <c r="IR81" s="108">
        <v>10102.060000000003</v>
      </c>
      <c r="IS81" s="108">
        <v>0</v>
      </c>
      <c r="IT81" s="108">
        <v>0</v>
      </c>
      <c r="IU81" s="108">
        <v>4779</v>
      </c>
      <c r="IV81" s="108">
        <v>52.5</v>
      </c>
      <c r="IW81" s="108">
        <v>4495.5</v>
      </c>
      <c r="IX81" s="108">
        <v>0</v>
      </c>
      <c r="IZ81" s="108">
        <v>0</v>
      </c>
      <c r="JC81" s="108">
        <f t="shared" si="28"/>
        <v>41368.55000000001</v>
      </c>
      <c r="JD81" s="108">
        <f t="shared" si="55"/>
        <v>41368.55000000001</v>
      </c>
    </row>
    <row r="82" spans="1:264" x14ac:dyDescent="0.25">
      <c r="A82" s="107">
        <v>730172</v>
      </c>
      <c r="B82" s="119"/>
      <c r="N82" s="108">
        <v>0</v>
      </c>
      <c r="O82" s="108">
        <v>0</v>
      </c>
      <c r="P82" s="108">
        <v>0</v>
      </c>
      <c r="Q82" s="108">
        <v>0</v>
      </c>
      <c r="R82" s="108">
        <v>0</v>
      </c>
      <c r="S82" s="108">
        <v>0</v>
      </c>
      <c r="T82" s="108">
        <v>0</v>
      </c>
      <c r="V82" s="108">
        <f t="shared" si="29"/>
        <v>0</v>
      </c>
      <c r="AC82" s="108">
        <v>0</v>
      </c>
      <c r="AD82" s="108">
        <v>0</v>
      </c>
      <c r="AE82" s="108">
        <v>389.17</v>
      </c>
      <c r="AF82" s="108">
        <v>389.17</v>
      </c>
      <c r="AG82" s="108">
        <v>531.85</v>
      </c>
      <c r="AH82" s="108">
        <v>49.2</v>
      </c>
      <c r="AI82" s="108">
        <v>0</v>
      </c>
      <c r="AL82" s="108">
        <f t="shared" si="33"/>
        <v>1359.39</v>
      </c>
      <c r="AM82" s="108">
        <f t="shared" si="30"/>
        <v>1359.39</v>
      </c>
      <c r="BD82" s="108">
        <f t="shared" si="34"/>
        <v>0</v>
      </c>
      <c r="BI82" s="108">
        <v>0</v>
      </c>
      <c r="BJ82" s="108">
        <v>0</v>
      </c>
      <c r="BR82" s="108">
        <f t="shared" si="35"/>
        <v>0</v>
      </c>
      <c r="BS82" s="108">
        <v>0</v>
      </c>
      <c r="BT82" s="108">
        <v>0</v>
      </c>
      <c r="BU82" s="108">
        <v>389.17</v>
      </c>
      <c r="BV82" s="108">
        <v>389.17</v>
      </c>
      <c r="BW82" s="108">
        <v>531.85</v>
      </c>
      <c r="BX82" s="108">
        <v>49.2</v>
      </c>
      <c r="BY82" s="108">
        <v>0</v>
      </c>
      <c r="BZ82" s="108">
        <v>0</v>
      </c>
      <c r="CB82" s="108">
        <f t="shared" si="36"/>
        <v>1359.39</v>
      </c>
      <c r="CC82" s="108">
        <f t="shared" si="37"/>
        <v>1359.39</v>
      </c>
      <c r="CT82" s="108">
        <f t="shared" si="31"/>
        <v>0</v>
      </c>
      <c r="CU82" s="108">
        <v>0</v>
      </c>
      <c r="CV82" s="108">
        <v>0</v>
      </c>
      <c r="CW82" s="108">
        <v>389.17</v>
      </c>
      <c r="CX82" s="108">
        <v>389.17</v>
      </c>
      <c r="CY82" s="108">
        <v>531.85</v>
      </c>
      <c r="CZ82" s="108">
        <v>49.2</v>
      </c>
      <c r="DA82" s="108">
        <v>0</v>
      </c>
      <c r="DB82" s="108">
        <v>0</v>
      </c>
      <c r="DD82" s="108">
        <v>0</v>
      </c>
      <c r="DE82" s="108">
        <f t="shared" si="38"/>
        <v>1359.39</v>
      </c>
      <c r="DF82" s="108">
        <f t="shared" si="39"/>
        <v>1359.39</v>
      </c>
      <c r="DG82" s="108">
        <v>0</v>
      </c>
      <c r="DH82" s="108">
        <v>0</v>
      </c>
      <c r="DI82" s="108">
        <v>389.17</v>
      </c>
      <c r="DJ82" s="108">
        <v>389.17</v>
      </c>
      <c r="DK82" s="108">
        <v>531.85</v>
      </c>
      <c r="DL82" s="108">
        <v>49.2</v>
      </c>
      <c r="DM82" s="108">
        <v>0</v>
      </c>
      <c r="DN82" s="108">
        <v>0</v>
      </c>
      <c r="DO82" s="108">
        <f t="shared" si="40"/>
        <v>1359.39</v>
      </c>
      <c r="DS82" s="108">
        <f t="shared" si="41"/>
        <v>0</v>
      </c>
      <c r="DT82" s="108">
        <v>0</v>
      </c>
      <c r="DU82" s="108">
        <v>0</v>
      </c>
      <c r="DV82" s="108">
        <v>389.17999999999967</v>
      </c>
      <c r="DW82" s="108">
        <v>389.17999999999967</v>
      </c>
      <c r="DX82" s="108">
        <v>531.86000000000047</v>
      </c>
      <c r="DY82" s="108">
        <v>49.200000000000017</v>
      </c>
      <c r="DZ82" s="108">
        <v>0</v>
      </c>
      <c r="EA82" s="108">
        <v>0</v>
      </c>
      <c r="ED82" s="108">
        <v>144.03</v>
      </c>
      <c r="EE82" s="108">
        <f t="shared" si="42"/>
        <v>1503.4499999999998</v>
      </c>
      <c r="EF82" s="108">
        <f t="shared" si="43"/>
        <v>1503.4499999999998</v>
      </c>
      <c r="EG82" s="108">
        <v>0</v>
      </c>
      <c r="EH82" s="108">
        <v>0</v>
      </c>
      <c r="EI82" s="108">
        <v>0</v>
      </c>
      <c r="EJ82" s="108">
        <v>0</v>
      </c>
      <c r="EK82" s="108">
        <v>0</v>
      </c>
      <c r="EL82" s="108">
        <v>0</v>
      </c>
      <c r="EM82" s="108">
        <v>0</v>
      </c>
      <c r="EN82" s="108">
        <f t="shared" si="44"/>
        <v>0</v>
      </c>
      <c r="EO82" s="108">
        <v>2067.41</v>
      </c>
      <c r="EP82" s="108">
        <v>0</v>
      </c>
      <c r="EQ82" s="108">
        <v>0</v>
      </c>
      <c r="ER82" s="108">
        <v>711.9</v>
      </c>
      <c r="ES82" s="108">
        <v>90</v>
      </c>
      <c r="ET82" s="108">
        <v>0</v>
      </c>
      <c r="EU82" s="108">
        <v>0</v>
      </c>
      <c r="EV82" s="108">
        <v>0</v>
      </c>
      <c r="EW82" s="108">
        <v>0</v>
      </c>
      <c r="EX82" s="108">
        <v>0</v>
      </c>
      <c r="EY82" s="108">
        <v>0</v>
      </c>
      <c r="EZ82" s="108">
        <v>0</v>
      </c>
      <c r="FD82" s="108">
        <f t="shared" si="45"/>
        <v>2869.31</v>
      </c>
      <c r="FE82" s="108">
        <f t="shared" si="46"/>
        <v>2869.31</v>
      </c>
      <c r="FM82" s="108">
        <f t="shared" si="47"/>
        <v>0</v>
      </c>
      <c r="FU82" s="108">
        <f t="shared" si="32"/>
        <v>0</v>
      </c>
      <c r="FV82" s="108">
        <v>0</v>
      </c>
      <c r="GB82" s="108">
        <f t="shared" si="48"/>
        <v>0</v>
      </c>
      <c r="GJ82" s="108">
        <f t="shared" si="49"/>
        <v>0</v>
      </c>
      <c r="GK82" s="108">
        <v>2067.41</v>
      </c>
      <c r="GL82" s="108">
        <v>0</v>
      </c>
      <c r="GM82" s="108">
        <v>0</v>
      </c>
      <c r="GN82" s="108">
        <v>711.9</v>
      </c>
      <c r="GO82" s="108">
        <v>90</v>
      </c>
      <c r="GP82" s="108">
        <v>0</v>
      </c>
      <c r="GQ82" s="108">
        <v>0</v>
      </c>
      <c r="GR82" s="108">
        <v>0</v>
      </c>
      <c r="GS82" s="108">
        <v>0</v>
      </c>
      <c r="GT82" s="108">
        <v>0</v>
      </c>
      <c r="GU82" s="108">
        <v>0</v>
      </c>
      <c r="GV82" s="108">
        <v>0</v>
      </c>
      <c r="GX82" s="108">
        <v>0</v>
      </c>
      <c r="GY82" s="108">
        <f t="shared" si="50"/>
        <v>2869.31</v>
      </c>
      <c r="GZ82" s="108">
        <f t="shared" si="51"/>
        <v>2869.31</v>
      </c>
      <c r="HR82" s="108">
        <f t="shared" si="52"/>
        <v>0</v>
      </c>
      <c r="HS82" s="108">
        <v>2067.41</v>
      </c>
      <c r="HT82" s="108">
        <v>0</v>
      </c>
      <c r="HU82" s="108">
        <v>0</v>
      </c>
      <c r="HV82" s="108">
        <v>711.9</v>
      </c>
      <c r="HW82" s="108">
        <v>90</v>
      </c>
      <c r="HX82" s="108">
        <v>0</v>
      </c>
      <c r="HY82" s="108">
        <v>0</v>
      </c>
      <c r="HZ82" s="108">
        <v>0</v>
      </c>
      <c r="IA82" s="108">
        <v>0</v>
      </c>
      <c r="IB82" s="108">
        <v>0</v>
      </c>
      <c r="IC82" s="108">
        <v>0</v>
      </c>
      <c r="ID82" s="108">
        <v>0</v>
      </c>
      <c r="IF82" s="108">
        <v>0</v>
      </c>
      <c r="II82" s="108">
        <f t="shared" si="53"/>
        <v>2869.31</v>
      </c>
      <c r="IJ82" s="108">
        <f t="shared" si="54"/>
        <v>2869.31</v>
      </c>
      <c r="IM82" s="108">
        <v>2067.42</v>
      </c>
      <c r="IN82" s="108">
        <v>0</v>
      </c>
      <c r="IO82" s="108">
        <v>0</v>
      </c>
      <c r="IP82" s="108">
        <v>711.89999999999975</v>
      </c>
      <c r="IQ82" s="108">
        <v>90</v>
      </c>
      <c r="IR82" s="108">
        <v>0</v>
      </c>
      <c r="IS82" s="108">
        <v>0</v>
      </c>
      <c r="IT82" s="108">
        <v>0</v>
      </c>
      <c r="IU82" s="108">
        <v>0</v>
      </c>
      <c r="IV82" s="108">
        <v>0</v>
      </c>
      <c r="IW82" s="108">
        <v>0</v>
      </c>
      <c r="IX82" s="108">
        <v>0</v>
      </c>
      <c r="IZ82" s="108">
        <v>0</v>
      </c>
      <c r="JC82" s="108">
        <f t="shared" si="28"/>
        <v>2869.3199999999997</v>
      </c>
      <c r="JD82" s="108">
        <f t="shared" si="55"/>
        <v>2869.3199999999997</v>
      </c>
    </row>
    <row r="83" spans="1:264" x14ac:dyDescent="0.25">
      <c r="A83" s="107">
        <v>730135</v>
      </c>
      <c r="B83" s="119"/>
      <c r="N83" s="108">
        <v>0</v>
      </c>
      <c r="O83" s="108">
        <v>0</v>
      </c>
      <c r="P83" s="108">
        <v>0</v>
      </c>
      <c r="Q83" s="108">
        <v>0</v>
      </c>
      <c r="R83" s="108">
        <v>0</v>
      </c>
      <c r="S83" s="108">
        <v>0</v>
      </c>
      <c r="T83" s="108">
        <v>0</v>
      </c>
      <c r="V83" s="108">
        <f t="shared" si="29"/>
        <v>0</v>
      </c>
      <c r="AC83" s="108">
        <v>281.88</v>
      </c>
      <c r="AD83" s="108">
        <v>450.36</v>
      </c>
      <c r="AE83" s="108">
        <v>0</v>
      </c>
      <c r="AF83" s="108">
        <v>0</v>
      </c>
      <c r="AG83" s="108">
        <v>1897.16</v>
      </c>
      <c r="AH83" s="108">
        <v>0</v>
      </c>
      <c r="AI83" s="108">
        <v>0</v>
      </c>
      <c r="AL83" s="108">
        <f t="shared" si="33"/>
        <v>2629.4</v>
      </c>
      <c r="AM83" s="108">
        <f t="shared" si="30"/>
        <v>2629.4</v>
      </c>
      <c r="BD83" s="108">
        <f t="shared" si="34"/>
        <v>0</v>
      </c>
      <c r="BI83" s="108">
        <v>20.43</v>
      </c>
      <c r="BJ83" s="108">
        <v>0</v>
      </c>
      <c r="BR83" s="108">
        <f t="shared" si="35"/>
        <v>20.43</v>
      </c>
      <c r="BS83" s="108">
        <v>281.88</v>
      </c>
      <c r="BT83" s="108">
        <v>450.36</v>
      </c>
      <c r="BU83" s="108">
        <v>0</v>
      </c>
      <c r="BV83" s="108">
        <v>0</v>
      </c>
      <c r="BW83" s="108">
        <v>1897.16</v>
      </c>
      <c r="BX83" s="108">
        <v>0</v>
      </c>
      <c r="BY83" s="108">
        <v>0</v>
      </c>
      <c r="BZ83" s="108">
        <v>0</v>
      </c>
      <c r="CB83" s="108">
        <f t="shared" si="36"/>
        <v>2629.4</v>
      </c>
      <c r="CC83" s="108">
        <f t="shared" si="37"/>
        <v>2649.83</v>
      </c>
      <c r="CT83" s="108">
        <f t="shared" si="31"/>
        <v>0</v>
      </c>
      <c r="CU83" s="108">
        <v>281.88</v>
      </c>
      <c r="CV83" s="108">
        <v>450.36</v>
      </c>
      <c r="CW83" s="108">
        <v>0</v>
      </c>
      <c r="CX83" s="108">
        <v>0</v>
      </c>
      <c r="CY83" s="108">
        <v>1897.16</v>
      </c>
      <c r="CZ83" s="108">
        <v>0</v>
      </c>
      <c r="DA83" s="108">
        <v>0</v>
      </c>
      <c r="DB83" s="108">
        <v>0</v>
      </c>
      <c r="DD83" s="108">
        <v>0</v>
      </c>
      <c r="DE83" s="108">
        <f t="shared" si="38"/>
        <v>2629.4</v>
      </c>
      <c r="DF83" s="108">
        <f t="shared" si="39"/>
        <v>2629.4</v>
      </c>
      <c r="DG83" s="108">
        <v>281.88</v>
      </c>
      <c r="DH83" s="108">
        <v>450.36</v>
      </c>
      <c r="DI83" s="108">
        <v>0</v>
      </c>
      <c r="DJ83" s="108">
        <v>0</v>
      </c>
      <c r="DK83" s="108">
        <v>1897.16</v>
      </c>
      <c r="DL83" s="108">
        <v>0</v>
      </c>
      <c r="DM83" s="108">
        <v>0</v>
      </c>
      <c r="DN83" s="108">
        <v>0</v>
      </c>
      <c r="DO83" s="108">
        <f t="shared" si="40"/>
        <v>2629.4</v>
      </c>
      <c r="DS83" s="108">
        <f t="shared" si="41"/>
        <v>0</v>
      </c>
      <c r="DT83" s="108">
        <v>281.88</v>
      </c>
      <c r="DU83" s="108">
        <v>450.3599999999999</v>
      </c>
      <c r="DV83" s="108">
        <v>0</v>
      </c>
      <c r="DW83" s="108">
        <v>0</v>
      </c>
      <c r="DX83" s="108">
        <v>1897.140000000001</v>
      </c>
      <c r="DY83" s="108">
        <v>0</v>
      </c>
      <c r="DZ83" s="108">
        <v>0</v>
      </c>
      <c r="EA83" s="108">
        <v>0</v>
      </c>
      <c r="ED83" s="108">
        <v>583.29999999999995</v>
      </c>
      <c r="EE83" s="108">
        <f t="shared" si="42"/>
        <v>3212.6800000000012</v>
      </c>
      <c r="EF83" s="108">
        <f t="shared" si="43"/>
        <v>3212.6800000000012</v>
      </c>
      <c r="EG83" s="108">
        <v>0</v>
      </c>
      <c r="EH83" s="108">
        <v>0</v>
      </c>
      <c r="EI83" s="108">
        <v>0</v>
      </c>
      <c r="EJ83" s="108">
        <v>0</v>
      </c>
      <c r="EK83" s="108">
        <v>0</v>
      </c>
      <c r="EL83" s="108">
        <v>0</v>
      </c>
      <c r="EM83" s="108">
        <v>0</v>
      </c>
      <c r="EN83" s="108">
        <f t="shared" si="44"/>
        <v>0</v>
      </c>
      <c r="EO83" s="108">
        <v>2194.4299999999998</v>
      </c>
      <c r="EP83" s="108">
        <v>0</v>
      </c>
      <c r="EQ83" s="108">
        <v>0</v>
      </c>
      <c r="ER83" s="108">
        <v>0</v>
      </c>
      <c r="ES83" s="108">
        <v>0</v>
      </c>
      <c r="ET83" s="108">
        <v>1162.77</v>
      </c>
      <c r="EU83" s="108">
        <v>0</v>
      </c>
      <c r="EV83" s="108">
        <v>0</v>
      </c>
      <c r="EW83" s="108">
        <v>585.9</v>
      </c>
      <c r="EX83" s="108">
        <v>0</v>
      </c>
      <c r="EY83" s="108">
        <v>94.5</v>
      </c>
      <c r="EZ83" s="108">
        <v>0</v>
      </c>
      <c r="FD83" s="108">
        <f t="shared" si="45"/>
        <v>4037.6</v>
      </c>
      <c r="FE83" s="108">
        <f t="shared" si="46"/>
        <v>4037.6</v>
      </c>
      <c r="FM83" s="108">
        <f t="shared" si="47"/>
        <v>0</v>
      </c>
      <c r="FU83" s="108">
        <f t="shared" si="32"/>
        <v>0</v>
      </c>
      <c r="FV83" s="108">
        <v>0</v>
      </c>
      <c r="GB83" s="108">
        <f t="shared" si="48"/>
        <v>0</v>
      </c>
      <c r="GJ83" s="108">
        <f t="shared" si="49"/>
        <v>0</v>
      </c>
      <c r="GK83" s="108">
        <v>2194.4299999999998</v>
      </c>
      <c r="GL83" s="108">
        <v>0</v>
      </c>
      <c r="GM83" s="108">
        <v>0</v>
      </c>
      <c r="GN83" s="108">
        <v>0</v>
      </c>
      <c r="GO83" s="108">
        <v>0</v>
      </c>
      <c r="GP83" s="108">
        <v>1162.77</v>
      </c>
      <c r="GQ83" s="108">
        <v>0</v>
      </c>
      <c r="GR83" s="108">
        <v>0</v>
      </c>
      <c r="GS83" s="108">
        <v>585.9</v>
      </c>
      <c r="GT83" s="108">
        <v>0</v>
      </c>
      <c r="GU83" s="108">
        <v>94.5</v>
      </c>
      <c r="GV83" s="108">
        <v>0</v>
      </c>
      <c r="GX83" s="108">
        <v>0</v>
      </c>
      <c r="GY83" s="108">
        <f t="shared" si="50"/>
        <v>4037.6</v>
      </c>
      <c r="GZ83" s="108">
        <f t="shared" si="51"/>
        <v>4037.6</v>
      </c>
      <c r="HR83" s="108">
        <f t="shared" si="52"/>
        <v>0</v>
      </c>
      <c r="HS83" s="108">
        <v>2194.4299999999998</v>
      </c>
      <c r="HT83" s="108">
        <v>0</v>
      </c>
      <c r="HU83" s="108">
        <v>0</v>
      </c>
      <c r="HV83" s="108">
        <v>0</v>
      </c>
      <c r="HW83" s="108">
        <v>0</v>
      </c>
      <c r="HX83" s="108">
        <v>1162.77</v>
      </c>
      <c r="HY83" s="108">
        <v>0</v>
      </c>
      <c r="HZ83" s="108">
        <v>0</v>
      </c>
      <c r="IA83" s="108">
        <v>585.9</v>
      </c>
      <c r="IB83" s="108">
        <v>0</v>
      </c>
      <c r="IC83" s="108">
        <v>94.5</v>
      </c>
      <c r="ID83" s="108">
        <v>0</v>
      </c>
      <c r="IF83" s="108">
        <v>0</v>
      </c>
      <c r="II83" s="108">
        <f t="shared" si="53"/>
        <v>4037.6</v>
      </c>
      <c r="IJ83" s="108">
        <f t="shared" si="54"/>
        <v>4037.6</v>
      </c>
      <c r="IM83" s="108">
        <v>2194.4299999999989</v>
      </c>
      <c r="IN83" s="108">
        <v>0</v>
      </c>
      <c r="IO83" s="108">
        <v>0</v>
      </c>
      <c r="IP83" s="108">
        <v>0</v>
      </c>
      <c r="IQ83" s="108">
        <v>0</v>
      </c>
      <c r="IR83" s="108">
        <v>1162.77</v>
      </c>
      <c r="IS83" s="108">
        <v>0</v>
      </c>
      <c r="IT83" s="108">
        <v>0</v>
      </c>
      <c r="IU83" s="108">
        <v>585.89999999999975</v>
      </c>
      <c r="IV83" s="108">
        <v>0</v>
      </c>
      <c r="IW83" s="108">
        <v>94.5</v>
      </c>
      <c r="IX83" s="108">
        <v>0</v>
      </c>
      <c r="IZ83" s="108">
        <v>0</v>
      </c>
      <c r="JC83" s="108">
        <f t="shared" si="28"/>
        <v>4037.5999999999985</v>
      </c>
      <c r="JD83" s="108">
        <f t="shared" si="55"/>
        <v>4037.5999999999985</v>
      </c>
    </row>
    <row r="84" spans="1:264" x14ac:dyDescent="0.25">
      <c r="A84" s="107">
        <v>630243</v>
      </c>
      <c r="B84" s="119"/>
      <c r="N84" s="108">
        <v>0</v>
      </c>
      <c r="O84" s="108">
        <v>0</v>
      </c>
      <c r="P84" s="108">
        <v>0</v>
      </c>
      <c r="Q84" s="108">
        <v>0</v>
      </c>
      <c r="R84" s="108">
        <v>0</v>
      </c>
      <c r="S84" s="108">
        <v>0</v>
      </c>
      <c r="T84" s="108">
        <v>0</v>
      </c>
      <c r="V84" s="108">
        <f t="shared" si="29"/>
        <v>0</v>
      </c>
      <c r="AC84" s="108">
        <v>531.36</v>
      </c>
      <c r="AD84" s="108">
        <v>442.8</v>
      </c>
      <c r="AE84" s="108">
        <v>389.17</v>
      </c>
      <c r="AF84" s="108">
        <v>778.34</v>
      </c>
      <c r="AG84" s="108">
        <v>531.85</v>
      </c>
      <c r="AH84" s="108">
        <v>0</v>
      </c>
      <c r="AI84" s="108">
        <v>0</v>
      </c>
      <c r="AL84" s="108">
        <f t="shared" si="33"/>
        <v>2673.52</v>
      </c>
      <c r="AM84" s="108">
        <f t="shared" si="30"/>
        <v>2673.52</v>
      </c>
      <c r="BD84" s="108">
        <f t="shared" si="34"/>
        <v>0</v>
      </c>
      <c r="BI84" s="108">
        <v>24.72</v>
      </c>
      <c r="BJ84" s="108">
        <v>37.08</v>
      </c>
      <c r="BR84" s="108">
        <f t="shared" si="35"/>
        <v>61.8</v>
      </c>
      <c r="BS84" s="108">
        <v>531.36</v>
      </c>
      <c r="BT84" s="108">
        <v>442.8</v>
      </c>
      <c r="BU84" s="108">
        <v>389.17</v>
      </c>
      <c r="BV84" s="108">
        <v>778.34</v>
      </c>
      <c r="BW84" s="108">
        <v>531.85</v>
      </c>
      <c r="BX84" s="108">
        <v>0</v>
      </c>
      <c r="BY84" s="108">
        <v>0</v>
      </c>
      <c r="BZ84" s="108">
        <v>37.08</v>
      </c>
      <c r="CB84" s="108">
        <f t="shared" si="36"/>
        <v>2710.6</v>
      </c>
      <c r="CC84" s="108">
        <f t="shared" si="37"/>
        <v>2772.4</v>
      </c>
      <c r="CT84" s="108">
        <f t="shared" si="31"/>
        <v>0</v>
      </c>
      <c r="CU84" s="108">
        <v>531.36</v>
      </c>
      <c r="CV84" s="108">
        <v>442.8</v>
      </c>
      <c r="CW84" s="108">
        <v>389.17</v>
      </c>
      <c r="CX84" s="108">
        <v>778.34</v>
      </c>
      <c r="CY84" s="108">
        <v>531.85</v>
      </c>
      <c r="CZ84" s="108">
        <v>0</v>
      </c>
      <c r="DA84" s="108">
        <v>0</v>
      </c>
      <c r="DB84" s="108">
        <v>37.08</v>
      </c>
      <c r="DD84" s="108">
        <v>0</v>
      </c>
      <c r="DE84" s="108">
        <f t="shared" si="38"/>
        <v>2710.6</v>
      </c>
      <c r="DF84" s="108">
        <f t="shared" si="39"/>
        <v>2710.6</v>
      </c>
      <c r="DG84" s="108">
        <v>531.36</v>
      </c>
      <c r="DH84" s="108">
        <v>442.8</v>
      </c>
      <c r="DI84" s="108">
        <v>389.17</v>
      </c>
      <c r="DJ84" s="108">
        <v>778.34</v>
      </c>
      <c r="DK84" s="108">
        <v>531.85</v>
      </c>
      <c r="DL84" s="108">
        <v>0</v>
      </c>
      <c r="DM84" s="108">
        <v>0</v>
      </c>
      <c r="DN84" s="108">
        <v>37.08</v>
      </c>
      <c r="DO84" s="108">
        <f t="shared" si="40"/>
        <v>2710.6</v>
      </c>
      <c r="DS84" s="108">
        <f t="shared" si="41"/>
        <v>0</v>
      </c>
      <c r="DT84" s="108">
        <v>531.35999999999979</v>
      </c>
      <c r="DU84" s="108">
        <v>442.80000000000013</v>
      </c>
      <c r="DV84" s="108">
        <v>389.17999999999967</v>
      </c>
      <c r="DW84" s="108">
        <v>778.35999999999933</v>
      </c>
      <c r="DX84" s="108">
        <v>531.86000000000047</v>
      </c>
      <c r="DY84" s="108">
        <v>0</v>
      </c>
      <c r="DZ84" s="108">
        <v>0</v>
      </c>
      <c r="EA84" s="108">
        <v>37.08</v>
      </c>
      <c r="ED84" s="108">
        <v>864.15</v>
      </c>
      <c r="EE84" s="108">
        <f t="shared" si="42"/>
        <v>3574.7899999999995</v>
      </c>
      <c r="EF84" s="108">
        <f t="shared" si="43"/>
        <v>3574.7899999999995</v>
      </c>
      <c r="EG84" s="108">
        <v>0</v>
      </c>
      <c r="EH84" s="108">
        <v>0</v>
      </c>
      <c r="EI84" s="108">
        <v>0</v>
      </c>
      <c r="EJ84" s="108">
        <v>0</v>
      </c>
      <c r="EK84" s="108">
        <v>0</v>
      </c>
      <c r="EL84" s="108">
        <v>0</v>
      </c>
      <c r="EM84" s="108">
        <v>0</v>
      </c>
      <c r="EN84" s="108">
        <f t="shared" si="44"/>
        <v>0</v>
      </c>
      <c r="EO84" s="108">
        <v>972.9</v>
      </c>
      <c r="EP84" s="108">
        <v>0</v>
      </c>
      <c r="EQ84" s="108">
        <v>0</v>
      </c>
      <c r="ER84" s="108">
        <v>355.95</v>
      </c>
      <c r="ES84" s="108">
        <v>45</v>
      </c>
      <c r="ET84" s="108">
        <v>1779.75</v>
      </c>
      <c r="EU84" s="108">
        <v>0</v>
      </c>
      <c r="EV84" s="108">
        <v>0</v>
      </c>
      <c r="EW84" s="108">
        <v>469.8</v>
      </c>
      <c r="EX84" s="108">
        <v>0</v>
      </c>
      <c r="EY84" s="108">
        <v>394.2</v>
      </c>
      <c r="EZ84" s="108">
        <v>0</v>
      </c>
      <c r="FC84" s="108">
        <v>0</v>
      </c>
      <c r="FD84" s="108">
        <f t="shared" si="45"/>
        <v>4017.6</v>
      </c>
      <c r="FE84" s="108">
        <f t="shared" si="46"/>
        <v>4017.6</v>
      </c>
      <c r="FM84" s="108">
        <f t="shared" si="47"/>
        <v>0</v>
      </c>
      <c r="FU84" s="108">
        <f t="shared" si="32"/>
        <v>0</v>
      </c>
      <c r="FV84" s="108">
        <v>35.67</v>
      </c>
      <c r="GB84" s="108">
        <f t="shared" si="48"/>
        <v>35.67</v>
      </c>
      <c r="GJ84" s="108">
        <f t="shared" si="49"/>
        <v>0</v>
      </c>
      <c r="GK84" s="108">
        <v>972.9</v>
      </c>
      <c r="GL84" s="108">
        <v>0</v>
      </c>
      <c r="GM84" s="108">
        <v>0</v>
      </c>
      <c r="GN84" s="108">
        <v>355.95</v>
      </c>
      <c r="GO84" s="108">
        <v>45</v>
      </c>
      <c r="GP84" s="108">
        <v>1779.75</v>
      </c>
      <c r="GQ84" s="108">
        <v>0</v>
      </c>
      <c r="GR84" s="108">
        <v>0</v>
      </c>
      <c r="GS84" s="108">
        <v>469.8</v>
      </c>
      <c r="GT84" s="108">
        <v>0</v>
      </c>
      <c r="GU84" s="108">
        <v>394.2</v>
      </c>
      <c r="GV84" s="108">
        <v>0</v>
      </c>
      <c r="GX84" s="108">
        <v>35.67</v>
      </c>
      <c r="GY84" s="108">
        <f t="shared" si="50"/>
        <v>4053.27</v>
      </c>
      <c r="GZ84" s="108">
        <f t="shared" si="51"/>
        <v>4088.94</v>
      </c>
      <c r="HR84" s="108">
        <f t="shared" si="52"/>
        <v>0</v>
      </c>
      <c r="HS84" s="108">
        <v>972.9</v>
      </c>
      <c r="HT84" s="108">
        <v>0</v>
      </c>
      <c r="HU84" s="108">
        <v>0</v>
      </c>
      <c r="HV84" s="108">
        <v>355.95</v>
      </c>
      <c r="HW84" s="108">
        <v>45</v>
      </c>
      <c r="HX84" s="108">
        <v>1779.75</v>
      </c>
      <c r="HY84" s="108">
        <v>0</v>
      </c>
      <c r="HZ84" s="108">
        <v>0</v>
      </c>
      <c r="IA84" s="108">
        <v>469.8</v>
      </c>
      <c r="IB84" s="108">
        <v>0</v>
      </c>
      <c r="IC84" s="108">
        <v>394.2</v>
      </c>
      <c r="ID84" s="108">
        <v>0</v>
      </c>
      <c r="IF84" s="108">
        <v>35.67</v>
      </c>
      <c r="II84" s="108">
        <f t="shared" si="53"/>
        <v>4053.27</v>
      </c>
      <c r="IJ84" s="108">
        <f t="shared" si="54"/>
        <v>4053.27</v>
      </c>
      <c r="IM84" s="108">
        <v>972.89999999999975</v>
      </c>
      <c r="IN84" s="108">
        <v>0</v>
      </c>
      <c r="IO84" s="108">
        <v>0</v>
      </c>
      <c r="IP84" s="108">
        <v>355.94999999999987</v>
      </c>
      <c r="IQ84" s="108">
        <v>45</v>
      </c>
      <c r="IR84" s="108">
        <v>1779.75</v>
      </c>
      <c r="IS84" s="108">
        <v>0</v>
      </c>
      <c r="IT84" s="108">
        <v>0</v>
      </c>
      <c r="IU84" s="108">
        <v>469.80000000000013</v>
      </c>
      <c r="IV84" s="108">
        <v>0</v>
      </c>
      <c r="IW84" s="108">
        <v>394.19999999999987</v>
      </c>
      <c r="IX84" s="108">
        <v>0</v>
      </c>
      <c r="IZ84" s="108">
        <v>35.67</v>
      </c>
      <c r="JC84" s="108">
        <f t="shared" si="28"/>
        <v>4053.2699999999995</v>
      </c>
      <c r="JD84" s="108">
        <f t="shared" si="55"/>
        <v>4053.2699999999995</v>
      </c>
    </row>
    <row r="85" spans="1:264" x14ac:dyDescent="0.25">
      <c r="A85" s="107">
        <v>2001</v>
      </c>
      <c r="B85" s="108"/>
      <c r="N85" s="108">
        <v>-322.56</v>
      </c>
      <c r="O85" s="108">
        <v>-322.56</v>
      </c>
      <c r="P85" s="108">
        <v>0</v>
      </c>
      <c r="Q85" s="108">
        <v>0</v>
      </c>
      <c r="R85" s="108">
        <v>0</v>
      </c>
      <c r="S85" s="108">
        <v>0</v>
      </c>
      <c r="T85" s="108">
        <v>0</v>
      </c>
      <c r="V85" s="108">
        <f t="shared" si="29"/>
        <v>-645.12</v>
      </c>
      <c r="AC85" s="108">
        <v>4970.16</v>
      </c>
      <c r="AD85" s="108">
        <v>4801.68</v>
      </c>
      <c r="AE85" s="108">
        <v>0</v>
      </c>
      <c r="AF85" s="108">
        <v>0</v>
      </c>
      <c r="AG85" s="108">
        <v>0</v>
      </c>
      <c r="AH85" s="108">
        <v>0</v>
      </c>
      <c r="AI85" s="108">
        <v>0</v>
      </c>
      <c r="AL85" s="108">
        <f t="shared" si="33"/>
        <v>9771.84</v>
      </c>
      <c r="AM85" s="108">
        <f t="shared" si="30"/>
        <v>9126.7199999999993</v>
      </c>
      <c r="BD85" s="108">
        <f t="shared" si="34"/>
        <v>0</v>
      </c>
      <c r="BI85" s="108">
        <v>697.17</v>
      </c>
      <c r="BJ85" s="108">
        <v>0</v>
      </c>
      <c r="BR85" s="108">
        <f t="shared" si="35"/>
        <v>697.17</v>
      </c>
      <c r="BS85" s="108">
        <v>4970.16</v>
      </c>
      <c r="BT85" s="108">
        <v>4801.68</v>
      </c>
      <c r="BU85" s="108">
        <v>0</v>
      </c>
      <c r="BV85" s="108">
        <v>0</v>
      </c>
      <c r="BW85" s="108">
        <v>0</v>
      </c>
      <c r="BX85" s="108">
        <v>0</v>
      </c>
      <c r="BY85" s="108">
        <v>0</v>
      </c>
      <c r="BZ85" s="108">
        <v>0</v>
      </c>
      <c r="CB85" s="108">
        <f t="shared" si="36"/>
        <v>9771.84</v>
      </c>
      <c r="CC85" s="108">
        <f t="shared" si="37"/>
        <v>10469.01</v>
      </c>
      <c r="CT85" s="108">
        <f t="shared" si="31"/>
        <v>0</v>
      </c>
      <c r="CU85" s="108">
        <v>4970.16</v>
      </c>
      <c r="CV85" s="108">
        <v>4801.68</v>
      </c>
      <c r="CW85" s="108">
        <v>0</v>
      </c>
      <c r="CX85" s="108">
        <v>0</v>
      </c>
      <c r="CY85" s="108">
        <v>0</v>
      </c>
      <c r="CZ85" s="108">
        <v>0</v>
      </c>
      <c r="DA85" s="108">
        <v>0</v>
      </c>
      <c r="DB85" s="108">
        <v>0</v>
      </c>
      <c r="DD85" s="108">
        <v>0</v>
      </c>
      <c r="DE85" s="108">
        <f t="shared" si="38"/>
        <v>9771.84</v>
      </c>
      <c r="DF85" s="108">
        <f t="shared" si="39"/>
        <v>9771.84</v>
      </c>
      <c r="DG85" s="108">
        <v>4970.16</v>
      </c>
      <c r="DH85" s="108">
        <v>4801.68</v>
      </c>
      <c r="DI85" s="108">
        <v>0</v>
      </c>
      <c r="DJ85" s="108">
        <v>0</v>
      </c>
      <c r="DK85" s="108">
        <v>0</v>
      </c>
      <c r="DL85" s="108">
        <v>0</v>
      </c>
      <c r="DM85" s="108">
        <v>0</v>
      </c>
      <c r="DN85" s="108">
        <v>0</v>
      </c>
      <c r="DO85" s="108">
        <f t="shared" si="40"/>
        <v>9771.84</v>
      </c>
      <c r="DS85" s="108">
        <f t="shared" si="41"/>
        <v>0</v>
      </c>
      <c r="DT85" s="108">
        <v>4970.16</v>
      </c>
      <c r="DU85" s="108">
        <v>4801.68</v>
      </c>
      <c r="DV85" s="108">
        <v>0</v>
      </c>
      <c r="DW85" s="108">
        <v>0</v>
      </c>
      <c r="DX85" s="108">
        <v>0</v>
      </c>
      <c r="DY85" s="108">
        <v>0</v>
      </c>
      <c r="DZ85" s="108">
        <v>0</v>
      </c>
      <c r="EA85" s="108">
        <v>0</v>
      </c>
      <c r="ED85" s="108">
        <v>0</v>
      </c>
      <c r="EE85" s="108">
        <f t="shared" si="42"/>
        <v>9771.84</v>
      </c>
      <c r="EF85" s="108">
        <f t="shared" si="43"/>
        <v>9771.84</v>
      </c>
      <c r="EG85" s="108">
        <v>-1020.6</v>
      </c>
      <c r="EH85" s="108">
        <v>-1020.6</v>
      </c>
      <c r="EI85" s="108">
        <v>0</v>
      </c>
      <c r="EJ85" s="108">
        <v>0</v>
      </c>
      <c r="EK85" s="108">
        <v>0</v>
      </c>
      <c r="EL85" s="108">
        <v>0</v>
      </c>
      <c r="EM85" s="108">
        <v>0</v>
      </c>
      <c r="EN85" s="108">
        <f t="shared" si="44"/>
        <v>-2041.2</v>
      </c>
      <c r="EO85" s="108">
        <v>0</v>
      </c>
      <c r="EP85" s="108">
        <v>0</v>
      </c>
      <c r="EQ85" s="108">
        <v>0</v>
      </c>
      <c r="ER85" s="108">
        <v>0</v>
      </c>
      <c r="ES85" s="108">
        <v>0</v>
      </c>
      <c r="ET85" s="108">
        <v>0</v>
      </c>
      <c r="EU85" s="108">
        <v>0</v>
      </c>
      <c r="EV85" s="108">
        <v>0</v>
      </c>
      <c r="EW85" s="108">
        <v>6747.3</v>
      </c>
      <c r="EX85" s="108">
        <v>52.5</v>
      </c>
      <c r="EY85" s="108">
        <v>5103</v>
      </c>
      <c r="EZ85" s="108">
        <v>0</v>
      </c>
      <c r="FC85" s="108">
        <v>0</v>
      </c>
      <c r="FD85" s="108">
        <f t="shared" si="45"/>
        <v>11902.8</v>
      </c>
      <c r="FE85" s="108">
        <f t="shared" si="46"/>
        <v>9861.5999999999985</v>
      </c>
      <c r="FM85" s="108">
        <f t="shared" si="47"/>
        <v>0</v>
      </c>
      <c r="FU85" s="108">
        <f t="shared" si="32"/>
        <v>0</v>
      </c>
      <c r="FV85" s="108">
        <v>1149.1199999999999</v>
      </c>
      <c r="GB85" s="108">
        <f t="shared" si="48"/>
        <v>1149.1199999999999</v>
      </c>
      <c r="GJ85" s="108">
        <f t="shared" si="49"/>
        <v>0</v>
      </c>
      <c r="GK85" s="108">
        <v>0</v>
      </c>
      <c r="GL85" s="108">
        <v>0</v>
      </c>
      <c r="GM85" s="108">
        <v>0</v>
      </c>
      <c r="GN85" s="108">
        <v>0</v>
      </c>
      <c r="GO85" s="108">
        <v>0</v>
      </c>
      <c r="GP85" s="108">
        <v>0</v>
      </c>
      <c r="GQ85" s="108">
        <v>0</v>
      </c>
      <c r="GR85" s="108">
        <v>0</v>
      </c>
      <c r="GS85" s="108">
        <v>6747.3</v>
      </c>
      <c r="GT85" s="108">
        <v>52.5</v>
      </c>
      <c r="GU85" s="108">
        <v>5103</v>
      </c>
      <c r="GV85" s="108">
        <v>0</v>
      </c>
      <c r="GX85" s="108">
        <v>1149.1199999999999</v>
      </c>
      <c r="GY85" s="108">
        <f t="shared" si="50"/>
        <v>13051.919999999998</v>
      </c>
      <c r="GZ85" s="108">
        <f t="shared" si="51"/>
        <v>14201.039999999997</v>
      </c>
      <c r="HR85" s="108">
        <f t="shared" si="52"/>
        <v>0</v>
      </c>
      <c r="HS85" s="108">
        <v>0</v>
      </c>
      <c r="HT85" s="108">
        <v>0</v>
      </c>
      <c r="HU85" s="108">
        <v>0</v>
      </c>
      <c r="HV85" s="108">
        <v>0</v>
      </c>
      <c r="HW85" s="108">
        <v>0</v>
      </c>
      <c r="HX85" s="108">
        <v>0</v>
      </c>
      <c r="HY85" s="108">
        <v>0</v>
      </c>
      <c r="HZ85" s="108">
        <v>0</v>
      </c>
      <c r="IA85" s="108">
        <v>6747.3</v>
      </c>
      <c r="IB85" s="108">
        <v>52.5</v>
      </c>
      <c r="IC85" s="108">
        <v>5103</v>
      </c>
      <c r="ID85" s="108">
        <v>0</v>
      </c>
      <c r="IF85" s="108">
        <v>1149.1199999999999</v>
      </c>
      <c r="II85" s="108">
        <f t="shared" si="53"/>
        <v>13051.919999999998</v>
      </c>
      <c r="IJ85" s="108">
        <f t="shared" si="54"/>
        <v>13051.919999999998</v>
      </c>
      <c r="IM85" s="108">
        <v>0</v>
      </c>
      <c r="IN85" s="108">
        <v>0</v>
      </c>
      <c r="IO85" s="108">
        <v>0</v>
      </c>
      <c r="IP85" s="108">
        <v>0</v>
      </c>
      <c r="IQ85" s="108">
        <v>0</v>
      </c>
      <c r="IR85" s="108">
        <v>0</v>
      </c>
      <c r="IS85" s="108">
        <v>0</v>
      </c>
      <c r="IT85" s="108">
        <v>0</v>
      </c>
      <c r="IU85" s="108">
        <v>6747.300000000002</v>
      </c>
      <c r="IV85" s="108">
        <v>52.5</v>
      </c>
      <c r="IW85" s="108">
        <v>5103</v>
      </c>
      <c r="IX85" s="108">
        <v>0</v>
      </c>
      <c r="IZ85" s="108">
        <v>1149.1199999999999</v>
      </c>
      <c r="JB85" s="108">
        <v>4427</v>
      </c>
      <c r="JC85" s="108">
        <f t="shared" si="28"/>
        <v>17478.920000000002</v>
      </c>
      <c r="JD85" s="108">
        <f t="shared" si="55"/>
        <v>17478.920000000002</v>
      </c>
    </row>
    <row r="86" spans="1:264" ht="15.6" x14ac:dyDescent="0.3">
      <c r="A86" s="107">
        <v>730159</v>
      </c>
      <c r="B86" s="108"/>
      <c r="N86" s="108">
        <v>0</v>
      </c>
      <c r="O86" s="108">
        <v>0</v>
      </c>
      <c r="P86" s="108">
        <v>0</v>
      </c>
      <c r="Q86" s="108">
        <v>0</v>
      </c>
      <c r="R86" s="108">
        <v>0</v>
      </c>
      <c r="S86" s="108">
        <v>0</v>
      </c>
      <c r="T86" s="108">
        <v>0</v>
      </c>
      <c r="V86" s="108">
        <f t="shared" si="29"/>
        <v>0</v>
      </c>
      <c r="AC86" s="108">
        <v>0</v>
      </c>
      <c r="AD86" s="108">
        <v>0</v>
      </c>
      <c r="AE86" s="108">
        <v>0</v>
      </c>
      <c r="AF86" s="108">
        <v>0</v>
      </c>
      <c r="AG86" s="108">
        <v>0</v>
      </c>
      <c r="AH86" s="108">
        <v>0</v>
      </c>
      <c r="AI86" s="108">
        <v>0</v>
      </c>
      <c r="AL86" s="108">
        <f t="shared" si="33"/>
        <v>0</v>
      </c>
      <c r="AM86" s="108">
        <f t="shared" si="30"/>
        <v>0</v>
      </c>
      <c r="AX86" s="108">
        <v>-5.12</v>
      </c>
      <c r="BD86" s="108">
        <f t="shared" si="34"/>
        <v>-5.12</v>
      </c>
      <c r="BI86" s="108">
        <v>7.36</v>
      </c>
      <c r="BJ86" s="108">
        <v>0</v>
      </c>
      <c r="BR86" s="108">
        <f t="shared" si="35"/>
        <v>7.36</v>
      </c>
      <c r="BS86" s="108">
        <v>0</v>
      </c>
      <c r="BT86" s="108">
        <v>0</v>
      </c>
      <c r="BU86" s="108">
        <v>0</v>
      </c>
      <c r="BV86" s="108">
        <v>0</v>
      </c>
      <c r="BW86" s="108">
        <v>0</v>
      </c>
      <c r="BX86" s="108">
        <v>0</v>
      </c>
      <c r="BY86" s="108">
        <v>0</v>
      </c>
      <c r="BZ86" s="108">
        <v>0</v>
      </c>
      <c r="CB86" s="108">
        <f t="shared" si="36"/>
        <v>0</v>
      </c>
      <c r="CC86" s="108">
        <f t="shared" si="37"/>
        <v>2.2400000000000002</v>
      </c>
      <c r="CD86" s="120">
        <v>210.6</v>
      </c>
      <c r="CE86" s="120">
        <v>14.04</v>
      </c>
      <c r="CF86" s="120">
        <v>0</v>
      </c>
      <c r="CG86" s="120">
        <v>308.49</v>
      </c>
      <c r="CH86" s="120">
        <v>421.59</v>
      </c>
      <c r="CI86" s="120">
        <v>0</v>
      </c>
      <c r="CJ86" s="120">
        <v>0</v>
      </c>
      <c r="CL86" s="120">
        <v>210.6</v>
      </c>
      <c r="CM86" s="120">
        <v>14.04</v>
      </c>
      <c r="CN86" s="120">
        <v>0</v>
      </c>
      <c r="CO86" s="120">
        <v>308.49</v>
      </c>
      <c r="CP86" s="120">
        <v>421.59</v>
      </c>
      <c r="CQ86" s="120">
        <v>0</v>
      </c>
      <c r="CR86" s="120">
        <v>0</v>
      </c>
      <c r="CT86" s="108">
        <f t="shared" si="31"/>
        <v>1909.4399999999998</v>
      </c>
      <c r="CU86" s="120">
        <v>210.6</v>
      </c>
      <c r="CV86" s="120">
        <v>14.04</v>
      </c>
      <c r="CW86" s="120">
        <v>0</v>
      </c>
      <c r="CX86" s="120">
        <v>308.49</v>
      </c>
      <c r="CY86" s="120">
        <v>421.59</v>
      </c>
      <c r="CZ86" s="108">
        <v>0</v>
      </c>
      <c r="DA86" s="108">
        <v>0</v>
      </c>
      <c r="DB86" s="108">
        <v>0</v>
      </c>
      <c r="DD86" s="108">
        <v>0</v>
      </c>
      <c r="DE86" s="108">
        <f t="shared" si="38"/>
        <v>954.72</v>
      </c>
      <c r="DF86" s="108">
        <f t="shared" si="39"/>
        <v>2864.16</v>
      </c>
      <c r="DG86" s="108">
        <v>210.6</v>
      </c>
      <c r="DH86" s="108">
        <v>14.04</v>
      </c>
      <c r="DI86" s="108">
        <v>0</v>
      </c>
      <c r="DJ86" s="108">
        <v>308.49</v>
      </c>
      <c r="DK86" s="108">
        <v>421.59</v>
      </c>
      <c r="DL86" s="108">
        <v>0</v>
      </c>
      <c r="DM86" s="108">
        <v>0</v>
      </c>
      <c r="DN86" s="108">
        <v>0</v>
      </c>
      <c r="DO86" s="108">
        <f t="shared" si="40"/>
        <v>954.72</v>
      </c>
      <c r="DS86" s="108">
        <f t="shared" si="41"/>
        <v>0</v>
      </c>
      <c r="DT86" s="108">
        <v>210.59999999999994</v>
      </c>
      <c r="DU86" s="108">
        <v>14.040000000000006</v>
      </c>
      <c r="DV86" s="108">
        <v>0</v>
      </c>
      <c r="DW86" s="108">
        <v>308.49</v>
      </c>
      <c r="DX86" s="108">
        <v>421.59000000000009</v>
      </c>
      <c r="DY86" s="108">
        <v>0</v>
      </c>
      <c r="DZ86" s="108">
        <v>0</v>
      </c>
      <c r="EA86" s="108">
        <v>0</v>
      </c>
      <c r="ED86" s="108">
        <v>0</v>
      </c>
      <c r="EE86" s="108">
        <f t="shared" si="42"/>
        <v>954.72</v>
      </c>
      <c r="EF86" s="108">
        <f t="shared" si="43"/>
        <v>954.72</v>
      </c>
      <c r="EG86" s="108">
        <v>0</v>
      </c>
      <c r="EH86" s="108">
        <v>0</v>
      </c>
      <c r="EI86" s="108">
        <v>0</v>
      </c>
      <c r="EJ86" s="108">
        <v>0</v>
      </c>
      <c r="EK86" s="108">
        <v>0</v>
      </c>
      <c r="EL86" s="108">
        <v>0</v>
      </c>
      <c r="EM86" s="108">
        <v>0</v>
      </c>
      <c r="EN86" s="108">
        <f t="shared" si="44"/>
        <v>0</v>
      </c>
      <c r="EO86" s="108">
        <v>0</v>
      </c>
      <c r="EP86" s="108">
        <v>0</v>
      </c>
      <c r="EQ86" s="108">
        <v>0</v>
      </c>
      <c r="ER86" s="108">
        <v>0</v>
      </c>
      <c r="ES86" s="108">
        <v>0</v>
      </c>
      <c r="ET86" s="108">
        <v>0</v>
      </c>
      <c r="EU86" s="108">
        <v>0</v>
      </c>
      <c r="EV86" s="108">
        <v>0</v>
      </c>
      <c r="EW86" s="108">
        <v>0</v>
      </c>
      <c r="EX86" s="108">
        <v>0</v>
      </c>
      <c r="EY86" s="108">
        <v>0</v>
      </c>
      <c r="EZ86" s="108">
        <v>0</v>
      </c>
      <c r="FC86" s="108">
        <v>0</v>
      </c>
      <c r="FD86" s="108">
        <f t="shared" si="45"/>
        <v>0</v>
      </c>
      <c r="FE86" s="108">
        <f t="shared" si="46"/>
        <v>0</v>
      </c>
      <c r="FM86" s="108">
        <f t="shared" si="47"/>
        <v>0</v>
      </c>
      <c r="FU86" s="108">
        <f t="shared" si="32"/>
        <v>0</v>
      </c>
      <c r="FV86" s="108">
        <v>0</v>
      </c>
      <c r="GB86" s="108">
        <f t="shared" si="48"/>
        <v>0</v>
      </c>
      <c r="GJ86" s="108">
        <f t="shared" si="49"/>
        <v>0</v>
      </c>
      <c r="GK86" s="108">
        <v>0</v>
      </c>
      <c r="GL86" s="108">
        <v>0</v>
      </c>
      <c r="GM86" s="108">
        <v>0</v>
      </c>
      <c r="GN86" s="108">
        <v>0</v>
      </c>
      <c r="GO86" s="108">
        <v>0</v>
      </c>
      <c r="GP86" s="108">
        <v>0</v>
      </c>
      <c r="GQ86" s="108">
        <v>0</v>
      </c>
      <c r="GR86" s="108">
        <v>0</v>
      </c>
      <c r="GS86" s="108">
        <v>0</v>
      </c>
      <c r="GT86" s="108">
        <v>0</v>
      </c>
      <c r="GU86" s="108">
        <v>0</v>
      </c>
      <c r="GV86" s="108">
        <v>0</v>
      </c>
      <c r="GX86" s="108">
        <v>0</v>
      </c>
      <c r="GY86" s="108">
        <f t="shared" si="50"/>
        <v>0</v>
      </c>
      <c r="GZ86" s="108">
        <f t="shared" si="51"/>
        <v>0</v>
      </c>
      <c r="HR86" s="108">
        <f t="shared" si="52"/>
        <v>0</v>
      </c>
      <c r="HS86" s="108">
        <v>0</v>
      </c>
      <c r="HT86" s="108">
        <v>0</v>
      </c>
      <c r="HU86" s="108">
        <v>0</v>
      </c>
      <c r="HV86" s="108">
        <v>0</v>
      </c>
      <c r="HW86" s="108">
        <v>0</v>
      </c>
      <c r="HX86" s="108">
        <v>0</v>
      </c>
      <c r="HY86" s="108">
        <v>0</v>
      </c>
      <c r="HZ86" s="108">
        <v>0</v>
      </c>
      <c r="IA86" s="108">
        <v>0</v>
      </c>
      <c r="IB86" s="108">
        <v>0</v>
      </c>
      <c r="IC86" s="108">
        <v>0</v>
      </c>
      <c r="ID86" s="108">
        <v>0</v>
      </c>
      <c r="IF86" s="108">
        <v>0</v>
      </c>
      <c r="II86" s="108">
        <f t="shared" si="53"/>
        <v>0</v>
      </c>
      <c r="IJ86" s="108">
        <f t="shared" si="54"/>
        <v>0</v>
      </c>
      <c r="IM86" s="108">
        <v>0</v>
      </c>
      <c r="IN86" s="108">
        <v>0</v>
      </c>
      <c r="IO86" s="108">
        <v>0</v>
      </c>
      <c r="IP86" s="108">
        <v>0</v>
      </c>
      <c r="IQ86" s="108">
        <v>0</v>
      </c>
      <c r="IR86" s="108">
        <v>0</v>
      </c>
      <c r="IS86" s="108">
        <v>0</v>
      </c>
      <c r="IT86" s="108">
        <v>0</v>
      </c>
      <c r="IU86" s="108">
        <v>0</v>
      </c>
      <c r="IV86" s="108">
        <v>0</v>
      </c>
      <c r="IW86" s="108">
        <v>0</v>
      </c>
      <c r="IX86" s="108">
        <v>0</v>
      </c>
      <c r="IZ86" s="108">
        <v>0</v>
      </c>
      <c r="JC86" s="108">
        <f t="shared" si="28"/>
        <v>0</v>
      </c>
      <c r="JD86" s="108">
        <f t="shared" si="55"/>
        <v>0</v>
      </c>
    </row>
    <row r="87" spans="1:264" x14ac:dyDescent="0.25">
      <c r="A87" s="107">
        <v>730175</v>
      </c>
      <c r="B87" s="108"/>
      <c r="N87" s="108">
        <v>0</v>
      </c>
      <c r="O87" s="108">
        <v>0</v>
      </c>
      <c r="P87" s="108">
        <v>0</v>
      </c>
      <c r="Q87" s="108">
        <v>0</v>
      </c>
      <c r="R87" s="108">
        <v>0</v>
      </c>
      <c r="S87" s="108">
        <v>0</v>
      </c>
      <c r="T87" s="108">
        <v>0</v>
      </c>
      <c r="V87" s="108">
        <f t="shared" si="29"/>
        <v>0</v>
      </c>
      <c r="AC87" s="108">
        <v>0</v>
      </c>
      <c r="AD87" s="108">
        <v>0</v>
      </c>
      <c r="AE87" s="108">
        <v>0</v>
      </c>
      <c r="AF87" s="108">
        <v>0</v>
      </c>
      <c r="AG87" s="108">
        <v>0</v>
      </c>
      <c r="AH87" s="108">
        <v>0</v>
      </c>
      <c r="AI87" s="108">
        <v>0</v>
      </c>
      <c r="AL87" s="108">
        <f t="shared" si="33"/>
        <v>0</v>
      </c>
      <c r="AM87" s="108">
        <f t="shared" si="30"/>
        <v>0</v>
      </c>
      <c r="BD87" s="108">
        <f t="shared" si="34"/>
        <v>0</v>
      </c>
      <c r="BI87" s="108">
        <v>0</v>
      </c>
      <c r="BJ87" s="108">
        <v>0</v>
      </c>
      <c r="BR87" s="108">
        <f t="shared" si="35"/>
        <v>0</v>
      </c>
      <c r="BS87" s="108">
        <v>0</v>
      </c>
      <c r="BT87" s="108">
        <v>0</v>
      </c>
      <c r="BU87" s="108">
        <v>0</v>
      </c>
      <c r="BV87" s="108">
        <v>0</v>
      </c>
      <c r="BW87" s="108">
        <v>0</v>
      </c>
      <c r="BX87" s="108">
        <v>0</v>
      </c>
      <c r="BY87" s="108">
        <v>0</v>
      </c>
      <c r="BZ87" s="108">
        <v>0</v>
      </c>
      <c r="CB87" s="108">
        <f t="shared" si="36"/>
        <v>0</v>
      </c>
      <c r="CC87" s="108">
        <f t="shared" si="37"/>
        <v>0</v>
      </c>
      <c r="CT87" s="108">
        <f t="shared" si="31"/>
        <v>0</v>
      </c>
      <c r="CU87" s="108">
        <v>0</v>
      </c>
      <c r="CV87" s="108">
        <v>0</v>
      </c>
      <c r="CW87" s="108">
        <v>0</v>
      </c>
      <c r="CX87" s="108">
        <v>0</v>
      </c>
      <c r="CY87" s="108">
        <v>0</v>
      </c>
      <c r="CZ87" s="108">
        <v>0</v>
      </c>
      <c r="DA87" s="108">
        <v>0</v>
      </c>
      <c r="DB87" s="108">
        <v>0</v>
      </c>
      <c r="DD87" s="108">
        <v>0</v>
      </c>
      <c r="DE87" s="108">
        <f t="shared" si="38"/>
        <v>0</v>
      </c>
      <c r="DF87" s="108">
        <f t="shared" si="39"/>
        <v>0</v>
      </c>
      <c r="DG87" s="108">
        <v>0</v>
      </c>
      <c r="DH87" s="108">
        <v>0</v>
      </c>
      <c r="DI87" s="108">
        <v>0</v>
      </c>
      <c r="DJ87" s="108">
        <v>0</v>
      </c>
      <c r="DK87" s="108">
        <v>0</v>
      </c>
      <c r="DL87" s="108">
        <v>0</v>
      </c>
      <c r="DM87" s="108">
        <v>0</v>
      </c>
      <c r="DN87" s="108">
        <v>0</v>
      </c>
      <c r="DO87" s="108">
        <f t="shared" si="40"/>
        <v>0</v>
      </c>
      <c r="DS87" s="108">
        <f t="shared" si="41"/>
        <v>0</v>
      </c>
      <c r="DT87" s="108">
        <v>0</v>
      </c>
      <c r="DU87" s="108">
        <v>0</v>
      </c>
      <c r="DV87" s="108">
        <v>0</v>
      </c>
      <c r="DW87" s="108">
        <v>0</v>
      </c>
      <c r="DX87" s="108">
        <v>0</v>
      </c>
      <c r="DY87" s="108">
        <v>0</v>
      </c>
      <c r="DZ87" s="108">
        <v>0</v>
      </c>
      <c r="EA87" s="108">
        <v>0</v>
      </c>
      <c r="ED87" s="108">
        <v>0</v>
      </c>
      <c r="EE87" s="108">
        <f t="shared" si="42"/>
        <v>0</v>
      </c>
      <c r="EF87" s="108">
        <f t="shared" si="43"/>
        <v>0</v>
      </c>
      <c r="EG87" s="108">
        <v>0</v>
      </c>
      <c r="EH87" s="108">
        <v>0</v>
      </c>
      <c r="EI87" s="108">
        <v>0</v>
      </c>
      <c r="EJ87" s="108">
        <v>0</v>
      </c>
      <c r="EK87" s="108">
        <v>772.92</v>
      </c>
      <c r="EL87" s="108">
        <v>0</v>
      </c>
      <c r="EM87" s="108">
        <v>0</v>
      </c>
      <c r="EN87" s="108">
        <f t="shared" si="44"/>
        <v>772.92</v>
      </c>
      <c r="EO87" s="108">
        <v>972.9</v>
      </c>
      <c r="EP87" s="108">
        <v>0</v>
      </c>
      <c r="EQ87" s="108">
        <v>0</v>
      </c>
      <c r="ER87" s="108">
        <v>263.01</v>
      </c>
      <c r="ES87" s="108">
        <v>33.25</v>
      </c>
      <c r="ET87" s="108">
        <v>1067.8499999999999</v>
      </c>
      <c r="EU87" s="108">
        <v>0</v>
      </c>
      <c r="EV87" s="108">
        <v>0</v>
      </c>
      <c r="EW87" s="108">
        <v>56.7</v>
      </c>
      <c r="EX87" s="108">
        <v>0</v>
      </c>
      <c r="EY87" s="108">
        <v>283.5</v>
      </c>
      <c r="EZ87" s="108">
        <v>0</v>
      </c>
      <c r="FC87" s="108">
        <v>0</v>
      </c>
      <c r="FD87" s="108">
        <f t="shared" si="45"/>
        <v>2677.2099999999996</v>
      </c>
      <c r="FE87" s="108">
        <f t="shared" si="46"/>
        <v>3450.1299999999997</v>
      </c>
      <c r="FM87" s="108">
        <f t="shared" si="47"/>
        <v>0</v>
      </c>
      <c r="FU87" s="108">
        <f t="shared" si="32"/>
        <v>0</v>
      </c>
      <c r="FV87" s="108">
        <v>0</v>
      </c>
      <c r="GB87" s="108">
        <f t="shared" si="48"/>
        <v>0</v>
      </c>
      <c r="GJ87" s="108">
        <f t="shared" si="49"/>
        <v>0</v>
      </c>
      <c r="GK87" s="108">
        <v>0</v>
      </c>
      <c r="GL87" s="108">
        <v>0</v>
      </c>
      <c r="GM87" s="108">
        <v>0</v>
      </c>
      <c r="GN87" s="108">
        <v>0</v>
      </c>
      <c r="GO87" s="108">
        <v>0</v>
      </c>
      <c r="GP87" s="108">
        <v>0</v>
      </c>
      <c r="GQ87" s="108">
        <v>0</v>
      </c>
      <c r="GR87" s="108">
        <v>0</v>
      </c>
      <c r="GS87" s="108">
        <v>0</v>
      </c>
      <c r="GT87" s="108">
        <v>0</v>
      </c>
      <c r="GU87" s="108">
        <v>0</v>
      </c>
      <c r="GV87" s="108">
        <v>0</v>
      </c>
      <c r="GX87" s="108">
        <v>0</v>
      </c>
      <c r="GY87" s="108">
        <f t="shared" si="50"/>
        <v>0</v>
      </c>
      <c r="GZ87" s="108">
        <f t="shared" si="51"/>
        <v>0</v>
      </c>
      <c r="HE87" s="108">
        <v>-518.88</v>
      </c>
      <c r="HF87" s="108">
        <v>-142.38</v>
      </c>
      <c r="HG87" s="108">
        <v>-18</v>
      </c>
      <c r="HH87" s="108">
        <v>-569.52</v>
      </c>
      <c r="HI87" s="108">
        <v>-32.4</v>
      </c>
      <c r="HJ87" s="108">
        <v>-162</v>
      </c>
      <c r="HK87" s="108">
        <v>972.9</v>
      </c>
      <c r="HL87" s="108">
        <v>263.01</v>
      </c>
      <c r="HM87" s="108">
        <v>33.25</v>
      </c>
      <c r="HN87" s="108">
        <v>1067.8499999999999</v>
      </c>
      <c r="HO87" s="108">
        <v>56.7</v>
      </c>
      <c r="HP87" s="108">
        <v>283.5</v>
      </c>
      <c r="HR87" s="108">
        <f t="shared" si="52"/>
        <v>1234.0299999999997</v>
      </c>
      <c r="HS87" s="108">
        <v>972.9</v>
      </c>
      <c r="HT87" s="108">
        <v>0</v>
      </c>
      <c r="HU87" s="108">
        <v>0</v>
      </c>
      <c r="HV87" s="108">
        <v>263.01</v>
      </c>
      <c r="HW87" s="108">
        <v>33.25</v>
      </c>
      <c r="HX87" s="108">
        <v>1067.8499999999999</v>
      </c>
      <c r="HY87" s="108">
        <v>0</v>
      </c>
      <c r="HZ87" s="108">
        <v>0</v>
      </c>
      <c r="IA87" s="108">
        <v>56.7</v>
      </c>
      <c r="IB87" s="108">
        <v>0</v>
      </c>
      <c r="IC87" s="108">
        <v>283.5</v>
      </c>
      <c r="ID87" s="108">
        <v>0</v>
      </c>
      <c r="IF87" s="108">
        <v>0</v>
      </c>
      <c r="II87" s="108">
        <f t="shared" si="53"/>
        <v>2677.2099999999996</v>
      </c>
      <c r="IJ87" s="108">
        <f t="shared" si="54"/>
        <v>3911.2399999999993</v>
      </c>
      <c r="IM87" s="108">
        <v>972.9</v>
      </c>
      <c r="IN87" s="108">
        <v>0</v>
      </c>
      <c r="IO87" s="108">
        <v>0</v>
      </c>
      <c r="IP87" s="108">
        <v>263.01</v>
      </c>
      <c r="IQ87" s="108">
        <v>33.25</v>
      </c>
      <c r="IR87" s="108">
        <v>1067.8499999999999</v>
      </c>
      <c r="IS87" s="108">
        <v>0</v>
      </c>
      <c r="IT87" s="108">
        <v>0</v>
      </c>
      <c r="IU87" s="108">
        <v>56.7</v>
      </c>
      <c r="IV87" s="108">
        <v>0</v>
      </c>
      <c r="IW87" s="108">
        <v>283.5</v>
      </c>
      <c r="IX87" s="108">
        <v>0</v>
      </c>
      <c r="IZ87" s="108">
        <v>0</v>
      </c>
      <c r="JC87" s="108">
        <f t="shared" si="28"/>
        <v>2677.2099999999996</v>
      </c>
      <c r="JD87" s="108">
        <f t="shared" si="55"/>
        <v>2677.2099999999996</v>
      </c>
    </row>
    <row r="88" spans="1:264" x14ac:dyDescent="0.25">
      <c r="A88" s="107">
        <v>630213</v>
      </c>
      <c r="N88" s="108">
        <v>0</v>
      </c>
      <c r="O88" s="108">
        <v>0</v>
      </c>
      <c r="P88" s="108">
        <v>0</v>
      </c>
      <c r="Q88" s="108">
        <v>0</v>
      </c>
      <c r="R88" s="108">
        <v>0</v>
      </c>
      <c r="S88" s="108">
        <v>0</v>
      </c>
      <c r="T88" s="108">
        <v>0</v>
      </c>
      <c r="V88" s="108">
        <f t="shared" si="29"/>
        <v>0</v>
      </c>
      <c r="AC88" s="108">
        <v>567</v>
      </c>
      <c r="AD88" s="108">
        <v>654.75</v>
      </c>
      <c r="AE88" s="108">
        <v>0</v>
      </c>
      <c r="AF88" s="108">
        <v>284.76</v>
      </c>
      <c r="AG88" s="108">
        <v>389.16</v>
      </c>
      <c r="AH88" s="108">
        <v>54</v>
      </c>
      <c r="AI88" s="108">
        <v>0</v>
      </c>
      <c r="AL88" s="108">
        <f t="shared" si="33"/>
        <v>1949.67</v>
      </c>
      <c r="AM88" s="108">
        <f t="shared" si="30"/>
        <v>1949.67</v>
      </c>
      <c r="BD88" s="108">
        <f t="shared" si="34"/>
        <v>0</v>
      </c>
      <c r="BI88" s="108">
        <v>48.39</v>
      </c>
      <c r="BJ88" s="108">
        <v>47.29</v>
      </c>
      <c r="BR88" s="108">
        <f t="shared" si="35"/>
        <v>95.68</v>
      </c>
      <c r="BS88" s="108">
        <v>567</v>
      </c>
      <c r="BT88" s="108">
        <v>654.75</v>
      </c>
      <c r="BU88" s="108">
        <v>0</v>
      </c>
      <c r="BV88" s="108">
        <v>284.76</v>
      </c>
      <c r="BW88" s="108">
        <v>389.16</v>
      </c>
      <c r="BX88" s="108">
        <v>54</v>
      </c>
      <c r="BY88" s="108">
        <v>0</v>
      </c>
      <c r="BZ88" s="108">
        <v>47.29</v>
      </c>
      <c r="CB88" s="108">
        <f t="shared" si="36"/>
        <v>1996.96</v>
      </c>
      <c r="CC88" s="108">
        <f t="shared" si="37"/>
        <v>2092.64</v>
      </c>
      <c r="CT88" s="108">
        <f t="shared" si="31"/>
        <v>0</v>
      </c>
      <c r="CU88" s="108">
        <v>567</v>
      </c>
      <c r="CV88" s="108">
        <v>654.75</v>
      </c>
      <c r="CW88" s="108">
        <v>0</v>
      </c>
      <c r="CX88" s="108">
        <v>284.76</v>
      </c>
      <c r="CY88" s="108">
        <v>389.16</v>
      </c>
      <c r="CZ88" s="108">
        <v>54</v>
      </c>
      <c r="DA88" s="108">
        <v>0</v>
      </c>
      <c r="DB88" s="108">
        <v>47.29</v>
      </c>
      <c r="DD88" s="108">
        <v>150</v>
      </c>
      <c r="DE88" s="108">
        <f t="shared" si="38"/>
        <v>2146.96</v>
      </c>
      <c r="DF88" s="108">
        <f t="shared" si="39"/>
        <v>2146.96</v>
      </c>
      <c r="DG88" s="108">
        <v>567</v>
      </c>
      <c r="DH88" s="108">
        <v>654.75</v>
      </c>
      <c r="DI88" s="108">
        <v>0</v>
      </c>
      <c r="DJ88" s="108">
        <v>284.76</v>
      </c>
      <c r="DK88" s="108">
        <v>389.16</v>
      </c>
      <c r="DL88" s="108">
        <v>54</v>
      </c>
      <c r="DM88" s="108">
        <v>0</v>
      </c>
      <c r="DN88" s="108">
        <v>47.29</v>
      </c>
      <c r="DO88" s="108">
        <f t="shared" si="40"/>
        <v>1996.96</v>
      </c>
      <c r="DS88" s="108">
        <f t="shared" si="41"/>
        <v>0</v>
      </c>
      <c r="DT88" s="108">
        <v>567</v>
      </c>
      <c r="DU88" s="108">
        <v>654.75000000000045</v>
      </c>
      <c r="DV88" s="108">
        <v>0</v>
      </c>
      <c r="DW88" s="108">
        <v>284.76</v>
      </c>
      <c r="DX88" s="108">
        <v>389.15999999999968</v>
      </c>
      <c r="DY88" s="108">
        <v>54</v>
      </c>
      <c r="DZ88" s="108">
        <v>0</v>
      </c>
      <c r="EA88" s="108">
        <v>47.29</v>
      </c>
      <c r="ED88" s="108">
        <v>576.1</v>
      </c>
      <c r="EE88" s="108">
        <f t="shared" si="42"/>
        <v>2573.06</v>
      </c>
      <c r="EF88" s="108">
        <f t="shared" si="43"/>
        <v>2573.06</v>
      </c>
      <c r="EG88" s="108">
        <v>0</v>
      </c>
      <c r="EH88" s="108">
        <v>0</v>
      </c>
      <c r="EI88" s="108">
        <v>0</v>
      </c>
      <c r="EJ88" s="108">
        <v>0</v>
      </c>
      <c r="EK88" s="108">
        <v>0</v>
      </c>
      <c r="EL88" s="108">
        <v>0</v>
      </c>
      <c r="EM88" s="108">
        <v>0</v>
      </c>
      <c r="EN88" s="108">
        <f t="shared" si="44"/>
        <v>0</v>
      </c>
      <c r="EO88" s="108">
        <v>2189.0300000000002</v>
      </c>
      <c r="EP88" s="108">
        <v>0</v>
      </c>
      <c r="EQ88" s="108">
        <v>0</v>
      </c>
      <c r="ER88" s="108">
        <v>0</v>
      </c>
      <c r="ES88" s="108">
        <v>0</v>
      </c>
      <c r="ET88" s="108">
        <v>0</v>
      </c>
      <c r="EU88" s="108">
        <v>0</v>
      </c>
      <c r="EV88" s="108">
        <v>0</v>
      </c>
      <c r="EW88" s="108">
        <v>321.3</v>
      </c>
      <c r="EX88" s="108">
        <v>52.5</v>
      </c>
      <c r="EY88" s="108">
        <v>264.60000000000002</v>
      </c>
      <c r="EZ88" s="108">
        <v>0</v>
      </c>
      <c r="FD88" s="108">
        <f t="shared" si="45"/>
        <v>2827.4300000000003</v>
      </c>
      <c r="FE88" s="108">
        <f t="shared" si="46"/>
        <v>2827.4300000000003</v>
      </c>
      <c r="FM88" s="108">
        <f t="shared" si="47"/>
        <v>0</v>
      </c>
      <c r="FU88" s="108">
        <f t="shared" si="32"/>
        <v>0</v>
      </c>
      <c r="FV88" s="108">
        <v>26.1</v>
      </c>
      <c r="GB88" s="108">
        <f t="shared" si="48"/>
        <v>26.1</v>
      </c>
      <c r="GJ88" s="108">
        <f t="shared" si="49"/>
        <v>0</v>
      </c>
      <c r="GK88" s="108">
        <v>2189.0300000000002</v>
      </c>
      <c r="GL88" s="108">
        <v>0</v>
      </c>
      <c r="GM88" s="108">
        <v>0</v>
      </c>
      <c r="GN88" s="108">
        <v>0</v>
      </c>
      <c r="GO88" s="108">
        <v>0</v>
      </c>
      <c r="GP88" s="108">
        <v>0</v>
      </c>
      <c r="GQ88" s="108">
        <v>0</v>
      </c>
      <c r="GR88" s="108">
        <v>0</v>
      </c>
      <c r="GS88" s="108">
        <v>321.3</v>
      </c>
      <c r="GT88" s="108">
        <v>52.5</v>
      </c>
      <c r="GU88" s="108">
        <v>264.60000000000002</v>
      </c>
      <c r="GV88" s="108">
        <v>0</v>
      </c>
      <c r="GX88" s="108">
        <v>26.1</v>
      </c>
      <c r="GY88" s="108">
        <f t="shared" si="50"/>
        <v>2853.53</v>
      </c>
      <c r="GZ88" s="108">
        <f t="shared" si="51"/>
        <v>2879.63</v>
      </c>
      <c r="HR88" s="108">
        <f t="shared" si="52"/>
        <v>0</v>
      </c>
      <c r="HS88" s="108">
        <v>2189.0300000000002</v>
      </c>
      <c r="HT88" s="108">
        <v>0</v>
      </c>
      <c r="HU88" s="108">
        <v>0</v>
      </c>
      <c r="HV88" s="108">
        <v>0</v>
      </c>
      <c r="HW88" s="108">
        <v>0</v>
      </c>
      <c r="HX88" s="108">
        <v>0</v>
      </c>
      <c r="HY88" s="108">
        <v>0</v>
      </c>
      <c r="HZ88" s="108">
        <v>0</v>
      </c>
      <c r="IA88" s="108">
        <v>321.3</v>
      </c>
      <c r="IB88" s="108">
        <v>52.5</v>
      </c>
      <c r="IC88" s="108">
        <v>264.60000000000002</v>
      </c>
      <c r="ID88" s="108">
        <v>0</v>
      </c>
      <c r="IF88" s="108">
        <v>26.1</v>
      </c>
      <c r="II88" s="108">
        <f t="shared" si="53"/>
        <v>2853.53</v>
      </c>
      <c r="IJ88" s="108">
        <f t="shared" si="54"/>
        <v>2853.53</v>
      </c>
      <c r="IM88" s="108">
        <v>2189.0099999999989</v>
      </c>
      <c r="IN88" s="108">
        <v>0</v>
      </c>
      <c r="IO88" s="108">
        <v>0</v>
      </c>
      <c r="IP88" s="108">
        <v>0</v>
      </c>
      <c r="IQ88" s="108">
        <v>0</v>
      </c>
      <c r="IR88" s="108">
        <v>0</v>
      </c>
      <c r="IS88" s="108">
        <v>0</v>
      </c>
      <c r="IT88" s="108">
        <v>0</v>
      </c>
      <c r="IU88" s="108">
        <v>321.30000000000013</v>
      </c>
      <c r="IV88" s="108">
        <v>52.5</v>
      </c>
      <c r="IW88" s="108">
        <v>264.60000000000002</v>
      </c>
      <c r="IX88" s="108">
        <v>0</v>
      </c>
      <c r="IZ88" s="108">
        <v>26.1</v>
      </c>
      <c r="JA88" s="108">
        <v>150</v>
      </c>
      <c r="JC88" s="108">
        <f t="shared" si="28"/>
        <v>3003.5099999999989</v>
      </c>
      <c r="JD88" s="108">
        <f t="shared" si="55"/>
        <v>3003.5099999999989</v>
      </c>
    </row>
    <row r="89" spans="1:264" x14ac:dyDescent="0.25">
      <c r="A89" s="107">
        <v>3451</v>
      </c>
      <c r="B89" s="119"/>
      <c r="N89" s="108">
        <v>399.36</v>
      </c>
      <c r="O89" s="108">
        <v>0</v>
      </c>
      <c r="P89" s="108">
        <v>0</v>
      </c>
      <c r="Q89" s="108">
        <v>0</v>
      </c>
      <c r="R89" s="108">
        <v>0</v>
      </c>
      <c r="S89" s="108">
        <v>0</v>
      </c>
      <c r="T89" s="108">
        <v>815.76</v>
      </c>
      <c r="V89" s="108">
        <f t="shared" si="29"/>
        <v>1215.1199999999999</v>
      </c>
      <c r="AC89" s="108">
        <v>7792.2</v>
      </c>
      <c r="AD89" s="108">
        <v>4127.76</v>
      </c>
      <c r="AE89" s="108">
        <v>0</v>
      </c>
      <c r="AF89" s="108">
        <v>246.79</v>
      </c>
      <c r="AG89" s="108">
        <v>0</v>
      </c>
      <c r="AH89" s="108">
        <v>265.2</v>
      </c>
      <c r="AI89" s="108">
        <v>482.04</v>
      </c>
      <c r="AL89" s="108">
        <f t="shared" si="33"/>
        <v>12913.990000000002</v>
      </c>
      <c r="AM89" s="108">
        <f t="shared" si="30"/>
        <v>14129.11</v>
      </c>
      <c r="BD89" s="108">
        <f t="shared" si="34"/>
        <v>0</v>
      </c>
      <c r="BE89" s="108">
        <v>-138.24</v>
      </c>
      <c r="BF89" s="108">
        <v>-107.52</v>
      </c>
      <c r="BI89" s="108">
        <v>668.6</v>
      </c>
      <c r="BJ89" s="108">
        <v>0</v>
      </c>
      <c r="BR89" s="108">
        <f t="shared" si="35"/>
        <v>422.84000000000003</v>
      </c>
      <c r="BS89" s="108">
        <v>7792.2</v>
      </c>
      <c r="BT89" s="108">
        <v>4127.76</v>
      </c>
      <c r="BU89" s="108">
        <v>0</v>
      </c>
      <c r="BV89" s="108">
        <v>246.79</v>
      </c>
      <c r="BW89" s="108">
        <v>0</v>
      </c>
      <c r="BX89" s="108">
        <v>265.2</v>
      </c>
      <c r="BY89" s="108">
        <v>482.04</v>
      </c>
      <c r="BZ89" s="108">
        <v>0</v>
      </c>
      <c r="CB89" s="108">
        <f t="shared" si="36"/>
        <v>12913.990000000002</v>
      </c>
      <c r="CC89" s="108">
        <f t="shared" si="37"/>
        <v>13336.830000000002</v>
      </c>
      <c r="CT89" s="108">
        <f t="shared" si="31"/>
        <v>0</v>
      </c>
      <c r="CU89" s="108">
        <v>7792.2</v>
      </c>
      <c r="CV89" s="108">
        <v>4127.76</v>
      </c>
      <c r="CW89" s="108">
        <v>0</v>
      </c>
      <c r="CX89" s="108">
        <v>246.79</v>
      </c>
      <c r="CY89" s="108">
        <v>0</v>
      </c>
      <c r="CZ89" s="108">
        <v>265.2</v>
      </c>
      <c r="DA89" s="108">
        <v>482.04</v>
      </c>
      <c r="DB89" s="108">
        <v>0</v>
      </c>
      <c r="DD89" s="108">
        <v>0</v>
      </c>
      <c r="DE89" s="108">
        <f t="shared" si="38"/>
        <v>12913.990000000002</v>
      </c>
      <c r="DF89" s="108">
        <f t="shared" si="39"/>
        <v>12913.990000000002</v>
      </c>
      <c r="DG89" s="108">
        <v>7792.2</v>
      </c>
      <c r="DH89" s="108">
        <v>4127.76</v>
      </c>
      <c r="DI89" s="108">
        <v>0</v>
      </c>
      <c r="DJ89" s="108">
        <v>246.79</v>
      </c>
      <c r="DK89" s="108">
        <v>0</v>
      </c>
      <c r="DL89" s="108">
        <v>265.2</v>
      </c>
      <c r="DM89" s="108">
        <v>482.04</v>
      </c>
      <c r="DN89" s="108">
        <v>0</v>
      </c>
      <c r="DO89" s="108">
        <f t="shared" si="40"/>
        <v>12913.990000000002</v>
      </c>
      <c r="DS89" s="108">
        <f t="shared" si="41"/>
        <v>0</v>
      </c>
      <c r="DT89" s="108">
        <v>7792.199999999998</v>
      </c>
      <c r="DU89" s="108">
        <v>4127.76</v>
      </c>
      <c r="DV89" s="108">
        <v>0</v>
      </c>
      <c r="DW89" s="108">
        <v>246.80000000000015</v>
      </c>
      <c r="DX89" s="108">
        <v>0</v>
      </c>
      <c r="DY89" s="108">
        <v>265.19999999999987</v>
      </c>
      <c r="DZ89" s="108">
        <v>482.03999999999991</v>
      </c>
      <c r="EA89" s="108">
        <v>0</v>
      </c>
      <c r="ED89" s="108">
        <v>0</v>
      </c>
      <c r="EE89" s="108">
        <f t="shared" si="42"/>
        <v>12913.999999999998</v>
      </c>
      <c r="EF89" s="108">
        <f t="shared" si="43"/>
        <v>12913.999999999998</v>
      </c>
      <c r="EG89" s="108">
        <v>907.2</v>
      </c>
      <c r="EH89" s="108">
        <v>-259.2</v>
      </c>
      <c r="EI89" s="108">
        <v>0</v>
      </c>
      <c r="EJ89" s="108">
        <v>-94.92</v>
      </c>
      <c r="EK89" s="108">
        <v>0</v>
      </c>
      <c r="EL89" s="108">
        <v>-24</v>
      </c>
      <c r="EM89" s="108">
        <v>-74.16</v>
      </c>
      <c r="EN89" s="108">
        <f t="shared" si="44"/>
        <v>454.92000000000007</v>
      </c>
      <c r="EO89" s="108">
        <v>0</v>
      </c>
      <c r="EP89" s="108">
        <v>0</v>
      </c>
      <c r="EQ89" s="108">
        <v>0</v>
      </c>
      <c r="ER89" s="108">
        <v>0</v>
      </c>
      <c r="ES89" s="108">
        <v>0</v>
      </c>
      <c r="ET89" s="108">
        <v>0</v>
      </c>
      <c r="EU89" s="108">
        <v>0</v>
      </c>
      <c r="EV89" s="108">
        <v>0</v>
      </c>
      <c r="EW89" s="108">
        <v>6180.3</v>
      </c>
      <c r="EX89" s="108">
        <v>157.5</v>
      </c>
      <c r="EY89" s="108">
        <v>2608.1999999999998</v>
      </c>
      <c r="EZ89" s="108">
        <v>0</v>
      </c>
      <c r="FC89" s="108">
        <v>144.03</v>
      </c>
      <c r="FD89" s="108">
        <f t="shared" si="45"/>
        <v>9090.0300000000007</v>
      </c>
      <c r="FE89" s="108">
        <f t="shared" si="46"/>
        <v>9544.9500000000007</v>
      </c>
      <c r="FM89" s="108">
        <f t="shared" si="47"/>
        <v>0</v>
      </c>
      <c r="FU89" s="108">
        <f t="shared" si="32"/>
        <v>0</v>
      </c>
      <c r="FV89" s="108">
        <v>112.22</v>
      </c>
      <c r="GB89" s="108">
        <f t="shared" si="48"/>
        <v>112.22</v>
      </c>
      <c r="GJ89" s="108">
        <f t="shared" si="49"/>
        <v>0</v>
      </c>
      <c r="GK89" s="108">
        <v>0</v>
      </c>
      <c r="GL89" s="108">
        <v>0</v>
      </c>
      <c r="GM89" s="108">
        <v>0</v>
      </c>
      <c r="GN89" s="108">
        <v>0</v>
      </c>
      <c r="GO89" s="108">
        <v>0</v>
      </c>
      <c r="GP89" s="108">
        <v>0</v>
      </c>
      <c r="GQ89" s="108">
        <v>0</v>
      </c>
      <c r="GR89" s="108">
        <v>0</v>
      </c>
      <c r="GS89" s="108">
        <v>6180.3</v>
      </c>
      <c r="GT89" s="108">
        <v>157.5</v>
      </c>
      <c r="GU89" s="108">
        <v>2608.1999999999998</v>
      </c>
      <c r="GV89" s="108">
        <v>0</v>
      </c>
      <c r="GX89" s="108">
        <v>112.22</v>
      </c>
      <c r="GY89" s="108">
        <f t="shared" si="50"/>
        <v>9058.2199999999993</v>
      </c>
      <c r="GZ89" s="108">
        <f t="shared" si="51"/>
        <v>9170.4399999999987</v>
      </c>
      <c r="HR89" s="108">
        <f t="shared" si="52"/>
        <v>0</v>
      </c>
      <c r="HS89" s="108">
        <v>0</v>
      </c>
      <c r="HT89" s="108">
        <v>0</v>
      </c>
      <c r="HU89" s="108">
        <v>0</v>
      </c>
      <c r="HV89" s="108">
        <v>0</v>
      </c>
      <c r="HW89" s="108">
        <v>0</v>
      </c>
      <c r="HX89" s="108">
        <v>0</v>
      </c>
      <c r="HY89" s="108">
        <v>0</v>
      </c>
      <c r="HZ89" s="108">
        <v>0</v>
      </c>
      <c r="IA89" s="108">
        <v>6180.3</v>
      </c>
      <c r="IB89" s="108">
        <v>157.5</v>
      </c>
      <c r="IC89" s="108">
        <v>2608.1999999999998</v>
      </c>
      <c r="ID89" s="108">
        <v>0</v>
      </c>
      <c r="IF89" s="108">
        <v>112.22</v>
      </c>
      <c r="II89" s="108">
        <f t="shared" si="53"/>
        <v>9058.2199999999993</v>
      </c>
      <c r="IJ89" s="108">
        <f t="shared" si="54"/>
        <v>9058.2199999999993</v>
      </c>
      <c r="IM89" s="108">
        <v>0</v>
      </c>
      <c r="IN89" s="108">
        <v>0</v>
      </c>
      <c r="IO89" s="108">
        <v>0</v>
      </c>
      <c r="IP89" s="108">
        <v>0</v>
      </c>
      <c r="IQ89" s="108">
        <v>0</v>
      </c>
      <c r="IR89" s="108">
        <v>0</v>
      </c>
      <c r="IS89" s="108">
        <v>0</v>
      </c>
      <c r="IT89" s="108">
        <v>0</v>
      </c>
      <c r="IU89" s="108">
        <v>6180.300000000002</v>
      </c>
      <c r="IV89" s="108">
        <v>157.5</v>
      </c>
      <c r="IW89" s="108">
        <v>2608.1999999999998</v>
      </c>
      <c r="IX89" s="108">
        <v>0</v>
      </c>
      <c r="IZ89" s="108">
        <v>112.22</v>
      </c>
      <c r="JB89" s="108">
        <v>3667</v>
      </c>
      <c r="JC89" s="108">
        <f t="shared" si="28"/>
        <v>12725.220000000001</v>
      </c>
      <c r="JD89" s="108">
        <f t="shared" si="55"/>
        <v>12725.220000000001</v>
      </c>
    </row>
    <row r="90" spans="1:264" x14ac:dyDescent="0.25">
      <c r="A90" s="107">
        <v>2254</v>
      </c>
      <c r="B90" s="119"/>
      <c r="N90" s="108">
        <v>0</v>
      </c>
      <c r="O90" s="108">
        <v>0</v>
      </c>
      <c r="P90" s="108">
        <v>0</v>
      </c>
      <c r="Q90" s="108">
        <v>0</v>
      </c>
      <c r="R90" s="108">
        <v>0</v>
      </c>
      <c r="S90" s="108">
        <v>0</v>
      </c>
      <c r="T90" s="108">
        <v>0</v>
      </c>
      <c r="V90" s="108">
        <f t="shared" si="29"/>
        <v>0</v>
      </c>
      <c r="AC90" s="108">
        <v>4570.0200000000004</v>
      </c>
      <c r="AD90" s="108">
        <v>1579.5</v>
      </c>
      <c r="AE90" s="108">
        <v>0</v>
      </c>
      <c r="AF90" s="108">
        <v>0</v>
      </c>
      <c r="AG90" s="108">
        <v>0</v>
      </c>
      <c r="AH90" s="108">
        <v>23.4</v>
      </c>
      <c r="AI90" s="108">
        <v>289.22000000000003</v>
      </c>
      <c r="AL90" s="108">
        <f t="shared" si="33"/>
        <v>6462.14</v>
      </c>
      <c r="AM90" s="108">
        <f t="shared" si="30"/>
        <v>6462.14</v>
      </c>
      <c r="BD90" s="108">
        <f t="shared" si="34"/>
        <v>0</v>
      </c>
      <c r="BE90" s="108">
        <v>-103.68</v>
      </c>
      <c r="BF90" s="108">
        <v>-103.68</v>
      </c>
      <c r="BI90" s="108">
        <v>485.86</v>
      </c>
      <c r="BJ90" s="108">
        <v>0</v>
      </c>
      <c r="BR90" s="108">
        <f t="shared" si="35"/>
        <v>278.5</v>
      </c>
      <c r="BS90" s="108">
        <v>4570.0200000000004</v>
      </c>
      <c r="BT90" s="108">
        <v>1579.5</v>
      </c>
      <c r="BU90" s="108">
        <v>0</v>
      </c>
      <c r="BV90" s="108">
        <v>0</v>
      </c>
      <c r="BW90" s="108">
        <v>0</v>
      </c>
      <c r="BX90" s="108">
        <v>23.4</v>
      </c>
      <c r="BY90" s="108">
        <v>289.22000000000003</v>
      </c>
      <c r="BZ90" s="108">
        <v>0</v>
      </c>
      <c r="CB90" s="108">
        <f t="shared" si="36"/>
        <v>6462.14</v>
      </c>
      <c r="CC90" s="108">
        <f t="shared" si="37"/>
        <v>6740.64</v>
      </c>
      <c r="CT90" s="108">
        <f t="shared" si="31"/>
        <v>0</v>
      </c>
      <c r="CU90" s="108">
        <v>4570.0200000000004</v>
      </c>
      <c r="CV90" s="108">
        <v>1579.5</v>
      </c>
      <c r="CW90" s="108">
        <v>0</v>
      </c>
      <c r="CX90" s="108">
        <v>0</v>
      </c>
      <c r="CY90" s="108">
        <v>0</v>
      </c>
      <c r="CZ90" s="108">
        <v>23.4</v>
      </c>
      <c r="DA90" s="108">
        <v>289.22000000000003</v>
      </c>
      <c r="DB90" s="108">
        <v>0</v>
      </c>
      <c r="DD90" s="108">
        <v>0</v>
      </c>
      <c r="DE90" s="108">
        <f t="shared" si="38"/>
        <v>6462.14</v>
      </c>
      <c r="DF90" s="108">
        <f t="shared" si="39"/>
        <v>6462.14</v>
      </c>
      <c r="DG90" s="108">
        <v>4570.0200000000004</v>
      </c>
      <c r="DH90" s="108">
        <v>1579.5</v>
      </c>
      <c r="DI90" s="108">
        <v>0</v>
      </c>
      <c r="DJ90" s="108">
        <v>0</v>
      </c>
      <c r="DK90" s="108">
        <v>0</v>
      </c>
      <c r="DL90" s="108">
        <v>23.4</v>
      </c>
      <c r="DM90" s="108">
        <v>289.22000000000003</v>
      </c>
      <c r="DN90" s="108">
        <v>0</v>
      </c>
      <c r="DO90" s="108">
        <f t="shared" si="40"/>
        <v>6462.14</v>
      </c>
      <c r="DS90" s="108">
        <f t="shared" si="41"/>
        <v>0</v>
      </c>
      <c r="DT90" s="108">
        <v>4570.0199999999968</v>
      </c>
      <c r="DU90" s="108">
        <v>1579.5</v>
      </c>
      <c r="DV90" s="108">
        <v>0</v>
      </c>
      <c r="DW90" s="108">
        <v>0</v>
      </c>
      <c r="DX90" s="108">
        <v>0</v>
      </c>
      <c r="DY90" s="108">
        <v>23.399999999999991</v>
      </c>
      <c r="DZ90" s="108">
        <v>289.23999999999978</v>
      </c>
      <c r="EA90" s="108">
        <v>0</v>
      </c>
      <c r="ED90" s="108">
        <v>0</v>
      </c>
      <c r="EE90" s="108">
        <f t="shared" si="42"/>
        <v>6462.1599999999962</v>
      </c>
      <c r="EF90" s="108">
        <f t="shared" si="43"/>
        <v>6462.1599999999962</v>
      </c>
      <c r="EG90" s="108">
        <v>0</v>
      </c>
      <c r="EH90" s="108">
        <v>0</v>
      </c>
      <c r="EI90" s="108">
        <v>0</v>
      </c>
      <c r="EJ90" s="108">
        <v>0</v>
      </c>
      <c r="EK90" s="108">
        <v>0</v>
      </c>
      <c r="EL90" s="108">
        <v>0</v>
      </c>
      <c r="EM90" s="108">
        <v>0</v>
      </c>
      <c r="EN90" s="108">
        <f t="shared" si="44"/>
        <v>0</v>
      </c>
      <c r="EO90" s="108">
        <v>0</v>
      </c>
      <c r="EP90" s="108">
        <v>0</v>
      </c>
      <c r="EQ90" s="108">
        <v>0</v>
      </c>
      <c r="ER90" s="108">
        <v>0</v>
      </c>
      <c r="ES90" s="108">
        <v>0</v>
      </c>
      <c r="ET90" s="108">
        <v>0</v>
      </c>
      <c r="EU90" s="108">
        <v>0</v>
      </c>
      <c r="EV90" s="108">
        <v>0</v>
      </c>
      <c r="EW90" s="108">
        <v>4025.7</v>
      </c>
      <c r="EX90" s="108">
        <v>52.5</v>
      </c>
      <c r="EY90" s="108">
        <v>1644.3</v>
      </c>
      <c r="EZ90" s="108">
        <v>0</v>
      </c>
      <c r="FC90" s="108">
        <v>0</v>
      </c>
      <c r="FD90" s="108">
        <f t="shared" si="45"/>
        <v>5722.5</v>
      </c>
      <c r="FE90" s="108">
        <f t="shared" si="46"/>
        <v>5722.5</v>
      </c>
      <c r="FM90" s="108">
        <f t="shared" si="47"/>
        <v>0</v>
      </c>
      <c r="FU90" s="108">
        <f t="shared" si="32"/>
        <v>0</v>
      </c>
      <c r="FV90" s="108">
        <v>0</v>
      </c>
      <c r="GB90" s="108">
        <f t="shared" si="48"/>
        <v>0</v>
      </c>
      <c r="GJ90" s="108">
        <f t="shared" si="49"/>
        <v>0</v>
      </c>
      <c r="GK90" s="108">
        <v>0</v>
      </c>
      <c r="GL90" s="108">
        <v>0</v>
      </c>
      <c r="GM90" s="108">
        <v>0</v>
      </c>
      <c r="GN90" s="108">
        <v>0</v>
      </c>
      <c r="GO90" s="108">
        <v>0</v>
      </c>
      <c r="GP90" s="108">
        <v>0</v>
      </c>
      <c r="GQ90" s="108">
        <v>0</v>
      </c>
      <c r="GR90" s="108">
        <v>0</v>
      </c>
      <c r="GS90" s="108">
        <v>4025.7</v>
      </c>
      <c r="GT90" s="108">
        <v>52.5</v>
      </c>
      <c r="GU90" s="108">
        <v>1644.3</v>
      </c>
      <c r="GV90" s="108">
        <v>0</v>
      </c>
      <c r="GX90" s="108">
        <v>0</v>
      </c>
      <c r="GY90" s="108">
        <f t="shared" si="50"/>
        <v>5722.5</v>
      </c>
      <c r="GZ90" s="108">
        <f t="shared" si="51"/>
        <v>5722.5</v>
      </c>
      <c r="HR90" s="108">
        <f t="shared" si="52"/>
        <v>0</v>
      </c>
      <c r="HS90" s="108">
        <v>0</v>
      </c>
      <c r="HT90" s="108">
        <v>0</v>
      </c>
      <c r="HU90" s="108">
        <v>0</v>
      </c>
      <c r="HV90" s="108">
        <v>0</v>
      </c>
      <c r="HW90" s="108">
        <v>0</v>
      </c>
      <c r="HX90" s="108">
        <v>0</v>
      </c>
      <c r="HY90" s="108">
        <v>0</v>
      </c>
      <c r="HZ90" s="108">
        <v>0</v>
      </c>
      <c r="IA90" s="108">
        <v>4025.7</v>
      </c>
      <c r="IB90" s="108">
        <v>52.5</v>
      </c>
      <c r="IC90" s="108">
        <v>1644.3</v>
      </c>
      <c r="ID90" s="108">
        <v>0</v>
      </c>
      <c r="IF90" s="108">
        <v>0</v>
      </c>
      <c r="II90" s="108">
        <f t="shared" si="53"/>
        <v>5722.5</v>
      </c>
      <c r="IJ90" s="108">
        <f t="shared" si="54"/>
        <v>5722.5</v>
      </c>
      <c r="IM90" s="108">
        <v>0</v>
      </c>
      <c r="IN90" s="108">
        <v>0</v>
      </c>
      <c r="IO90" s="108">
        <v>0</v>
      </c>
      <c r="IP90" s="108">
        <v>0</v>
      </c>
      <c r="IQ90" s="108">
        <v>0</v>
      </c>
      <c r="IR90" s="108">
        <v>0</v>
      </c>
      <c r="IS90" s="108">
        <v>0</v>
      </c>
      <c r="IT90" s="108">
        <v>0</v>
      </c>
      <c r="IU90" s="108">
        <v>4025.6999999999989</v>
      </c>
      <c r="IV90" s="108">
        <v>52.5</v>
      </c>
      <c r="IW90" s="108">
        <v>1644.2999999999995</v>
      </c>
      <c r="IX90" s="108">
        <v>0</v>
      </c>
      <c r="IZ90" s="108">
        <v>0</v>
      </c>
      <c r="JB90" s="108">
        <v>3553</v>
      </c>
      <c r="JC90" s="108">
        <f t="shared" si="28"/>
        <v>9275.4999999999982</v>
      </c>
      <c r="JD90" s="108">
        <f t="shared" si="55"/>
        <v>9275.4999999999982</v>
      </c>
    </row>
    <row r="91" spans="1:264" x14ac:dyDescent="0.25">
      <c r="A91" s="107">
        <v>536030</v>
      </c>
      <c r="B91" s="119"/>
      <c r="N91" s="108">
        <v>0</v>
      </c>
      <c r="O91" s="108">
        <v>0</v>
      </c>
      <c r="P91" s="108">
        <v>0</v>
      </c>
      <c r="Q91" s="108">
        <v>90.6</v>
      </c>
      <c r="R91" s="108">
        <v>0</v>
      </c>
      <c r="S91" s="108">
        <v>0</v>
      </c>
      <c r="T91" s="108">
        <v>0</v>
      </c>
      <c r="V91" s="108">
        <f t="shared" si="29"/>
        <v>90.6</v>
      </c>
      <c r="AC91" s="108">
        <v>6376.32</v>
      </c>
      <c r="AD91" s="108">
        <v>2191.86</v>
      </c>
      <c r="AE91" s="108">
        <v>194.59</v>
      </c>
      <c r="AF91" s="108">
        <v>4086.31</v>
      </c>
      <c r="AG91" s="108">
        <v>0</v>
      </c>
      <c r="AH91" s="108">
        <v>73.8</v>
      </c>
      <c r="AI91" s="108">
        <v>0</v>
      </c>
      <c r="AL91" s="108">
        <f t="shared" si="33"/>
        <v>12922.88</v>
      </c>
      <c r="AM91" s="108">
        <f t="shared" si="30"/>
        <v>13013.48</v>
      </c>
      <c r="BD91" s="108">
        <f t="shared" si="34"/>
        <v>0</v>
      </c>
      <c r="BI91" s="108">
        <v>342.4</v>
      </c>
      <c r="BJ91" s="108">
        <v>9.08</v>
      </c>
      <c r="BR91" s="108">
        <f t="shared" si="35"/>
        <v>351.47999999999996</v>
      </c>
      <c r="BS91" s="108">
        <v>6376.32</v>
      </c>
      <c r="BT91" s="108">
        <v>2191.86</v>
      </c>
      <c r="BU91" s="108">
        <v>194.59</v>
      </c>
      <c r="BV91" s="108">
        <v>4086.31</v>
      </c>
      <c r="BW91" s="108">
        <v>0</v>
      </c>
      <c r="BX91" s="108">
        <v>73.8</v>
      </c>
      <c r="BY91" s="108">
        <v>0</v>
      </c>
      <c r="BZ91" s="108">
        <v>9.08</v>
      </c>
      <c r="CB91" s="108">
        <f t="shared" si="36"/>
        <v>12931.96</v>
      </c>
      <c r="CC91" s="108">
        <f t="shared" si="37"/>
        <v>13283.439999999999</v>
      </c>
      <c r="CT91" s="108">
        <f t="shared" si="31"/>
        <v>0</v>
      </c>
      <c r="CU91" s="108">
        <v>6376.32</v>
      </c>
      <c r="CV91" s="108">
        <v>2191.86</v>
      </c>
      <c r="CW91" s="108">
        <v>194.59</v>
      </c>
      <c r="CX91" s="108">
        <v>4086.31</v>
      </c>
      <c r="CY91" s="108">
        <v>0</v>
      </c>
      <c r="CZ91" s="108">
        <v>73.8</v>
      </c>
      <c r="DA91" s="108">
        <v>0</v>
      </c>
      <c r="DB91" s="108">
        <v>9.08</v>
      </c>
      <c r="DD91" s="108">
        <v>0</v>
      </c>
      <c r="DE91" s="108">
        <f t="shared" si="38"/>
        <v>12931.96</v>
      </c>
      <c r="DF91" s="108">
        <f t="shared" si="39"/>
        <v>12931.96</v>
      </c>
      <c r="DG91" s="108">
        <v>6376.32</v>
      </c>
      <c r="DH91" s="108">
        <v>2191.86</v>
      </c>
      <c r="DI91" s="108">
        <v>194.59</v>
      </c>
      <c r="DJ91" s="108">
        <v>4086.31</v>
      </c>
      <c r="DK91" s="108">
        <v>0</v>
      </c>
      <c r="DL91" s="108">
        <v>73.8</v>
      </c>
      <c r="DM91" s="108">
        <v>0</v>
      </c>
      <c r="DN91" s="108">
        <v>9.08</v>
      </c>
      <c r="DO91" s="108">
        <f t="shared" si="40"/>
        <v>12931.96</v>
      </c>
      <c r="DS91" s="108">
        <f t="shared" si="41"/>
        <v>0</v>
      </c>
      <c r="DT91" s="108">
        <v>6376.3200000000179</v>
      </c>
      <c r="DU91" s="108">
        <v>2191.860000000001</v>
      </c>
      <c r="DV91" s="108">
        <v>194.56999999999985</v>
      </c>
      <c r="DW91" s="108">
        <v>4086.3000000000061</v>
      </c>
      <c r="DX91" s="108">
        <v>0</v>
      </c>
      <c r="DY91" s="108">
        <v>73.799999999999969</v>
      </c>
      <c r="DZ91" s="108">
        <v>0</v>
      </c>
      <c r="EA91" s="108">
        <v>9.08</v>
      </c>
      <c r="ED91" s="108">
        <v>1404.24</v>
      </c>
      <c r="EE91" s="108">
        <f t="shared" si="42"/>
        <v>14336.170000000024</v>
      </c>
      <c r="EF91" s="108">
        <f t="shared" si="43"/>
        <v>14336.170000000024</v>
      </c>
      <c r="EG91" s="108">
        <v>518.4</v>
      </c>
      <c r="EH91" s="108">
        <v>194.4</v>
      </c>
      <c r="EI91" s="108">
        <v>0</v>
      </c>
      <c r="EJ91" s="108">
        <v>332.22</v>
      </c>
      <c r="EK91" s="108">
        <v>0</v>
      </c>
      <c r="EL91" s="108">
        <v>0</v>
      </c>
      <c r="EM91" s="108">
        <v>0</v>
      </c>
      <c r="EN91" s="108">
        <f t="shared" si="44"/>
        <v>1045.02</v>
      </c>
      <c r="EO91" s="108">
        <v>0</v>
      </c>
      <c r="EP91" s="108">
        <v>0</v>
      </c>
      <c r="EQ91" s="108">
        <v>0</v>
      </c>
      <c r="ER91" s="108">
        <v>177.98</v>
      </c>
      <c r="ES91" s="108">
        <v>22.5</v>
      </c>
      <c r="ET91" s="108">
        <v>3559.5</v>
      </c>
      <c r="EU91" s="108">
        <v>0</v>
      </c>
      <c r="EV91" s="108">
        <v>0</v>
      </c>
      <c r="EW91" s="108">
        <v>4252.5</v>
      </c>
      <c r="EX91" s="108">
        <v>45</v>
      </c>
      <c r="EY91" s="108">
        <v>1518.75</v>
      </c>
      <c r="EZ91" s="108">
        <v>0</v>
      </c>
      <c r="FD91" s="108">
        <f t="shared" si="45"/>
        <v>9576.23</v>
      </c>
      <c r="FE91" s="108">
        <f t="shared" si="46"/>
        <v>10621.25</v>
      </c>
      <c r="FM91" s="108">
        <f t="shared" si="47"/>
        <v>0</v>
      </c>
      <c r="FU91" s="108">
        <f t="shared" si="32"/>
        <v>0</v>
      </c>
      <c r="FV91" s="108">
        <v>28.38</v>
      </c>
      <c r="GB91" s="108">
        <f t="shared" si="48"/>
        <v>28.38</v>
      </c>
      <c r="GJ91" s="108">
        <f t="shared" si="49"/>
        <v>0</v>
      </c>
      <c r="GK91" s="108">
        <v>0</v>
      </c>
      <c r="GL91" s="108">
        <v>0</v>
      </c>
      <c r="GM91" s="108">
        <v>0</v>
      </c>
      <c r="GN91" s="108">
        <v>177.98</v>
      </c>
      <c r="GO91" s="108">
        <v>22.5</v>
      </c>
      <c r="GP91" s="108">
        <v>3559.5</v>
      </c>
      <c r="GQ91" s="108">
        <v>0</v>
      </c>
      <c r="GR91" s="108">
        <v>0</v>
      </c>
      <c r="GS91" s="108">
        <v>4252.5</v>
      </c>
      <c r="GT91" s="108">
        <v>45</v>
      </c>
      <c r="GU91" s="108">
        <v>1518.75</v>
      </c>
      <c r="GV91" s="108">
        <v>0</v>
      </c>
      <c r="GX91" s="108">
        <v>28.38</v>
      </c>
      <c r="GY91" s="108">
        <f t="shared" si="50"/>
        <v>9604.6099999999988</v>
      </c>
      <c r="GZ91" s="108">
        <f t="shared" si="51"/>
        <v>9632.989999999998</v>
      </c>
      <c r="HR91" s="108">
        <f t="shared" si="52"/>
        <v>0</v>
      </c>
      <c r="HS91" s="108">
        <v>0</v>
      </c>
      <c r="HT91" s="108">
        <v>0</v>
      </c>
      <c r="HU91" s="108">
        <v>0</v>
      </c>
      <c r="HV91" s="108">
        <v>177.98</v>
      </c>
      <c r="HW91" s="108">
        <v>22.5</v>
      </c>
      <c r="HX91" s="108">
        <v>3559.5</v>
      </c>
      <c r="HY91" s="108">
        <v>0</v>
      </c>
      <c r="HZ91" s="108">
        <v>0</v>
      </c>
      <c r="IA91" s="108">
        <v>4252.5</v>
      </c>
      <c r="IB91" s="108">
        <v>45</v>
      </c>
      <c r="IC91" s="108">
        <v>1518.75</v>
      </c>
      <c r="ID91" s="108">
        <v>0</v>
      </c>
      <c r="IF91" s="108">
        <v>28.38</v>
      </c>
      <c r="II91" s="108">
        <f t="shared" si="53"/>
        <v>9604.6099999999988</v>
      </c>
      <c r="IJ91" s="108">
        <f t="shared" si="54"/>
        <v>9604.6099999999988</v>
      </c>
      <c r="IM91" s="108">
        <v>0</v>
      </c>
      <c r="IN91" s="108">
        <v>0</v>
      </c>
      <c r="IO91" s="108">
        <v>0</v>
      </c>
      <c r="IP91" s="108">
        <v>177.95999999999995</v>
      </c>
      <c r="IQ91" s="108">
        <v>22.5</v>
      </c>
      <c r="IR91" s="108">
        <v>3559.5</v>
      </c>
      <c r="IS91" s="108">
        <v>0</v>
      </c>
      <c r="IT91" s="108">
        <v>0</v>
      </c>
      <c r="IU91" s="108">
        <v>4252.5</v>
      </c>
      <c r="IV91" s="108">
        <v>45</v>
      </c>
      <c r="IW91" s="108">
        <v>1518.75</v>
      </c>
      <c r="IX91" s="108">
        <v>0</v>
      </c>
      <c r="IZ91" s="108">
        <v>28.38</v>
      </c>
      <c r="JC91" s="108">
        <f t="shared" si="28"/>
        <v>9604.5899999999983</v>
      </c>
      <c r="JD91" s="108">
        <f t="shared" si="55"/>
        <v>9604.5899999999983</v>
      </c>
    </row>
    <row r="92" spans="1:264" x14ac:dyDescent="0.25">
      <c r="A92" s="107">
        <v>517361</v>
      </c>
      <c r="B92" s="119"/>
      <c r="N92" s="108">
        <v>-322.56</v>
      </c>
      <c r="O92" s="108">
        <v>0</v>
      </c>
      <c r="P92" s="108">
        <v>0</v>
      </c>
      <c r="Q92" s="108">
        <v>0</v>
      </c>
      <c r="R92" s="108">
        <v>0</v>
      </c>
      <c r="S92" s="108">
        <v>0</v>
      </c>
      <c r="T92" s="108">
        <v>0</v>
      </c>
      <c r="V92" s="108">
        <f t="shared" si="29"/>
        <v>-322.56</v>
      </c>
      <c r="AC92" s="108">
        <v>2316.6</v>
      </c>
      <c r="AD92" s="108">
        <v>252.72</v>
      </c>
      <c r="AE92" s="108">
        <v>616.98</v>
      </c>
      <c r="AF92" s="108">
        <v>1419.05</v>
      </c>
      <c r="AG92" s="108">
        <v>0</v>
      </c>
      <c r="AH92" s="108">
        <v>0</v>
      </c>
      <c r="AI92" s="108">
        <v>786.24</v>
      </c>
      <c r="AL92" s="108">
        <f t="shared" si="33"/>
        <v>5391.5899999999992</v>
      </c>
      <c r="AM92" s="108">
        <f t="shared" si="30"/>
        <v>5069.0299999999988</v>
      </c>
      <c r="BD92" s="108">
        <f t="shared" si="34"/>
        <v>0</v>
      </c>
      <c r="BI92" s="108">
        <v>139.61000000000001</v>
      </c>
      <c r="BJ92" s="108">
        <v>0</v>
      </c>
      <c r="BR92" s="108">
        <f t="shared" si="35"/>
        <v>139.61000000000001</v>
      </c>
      <c r="BS92" s="108">
        <v>2316.6</v>
      </c>
      <c r="BT92" s="108">
        <v>252.72</v>
      </c>
      <c r="BU92" s="108">
        <v>616.98</v>
      </c>
      <c r="BV92" s="108">
        <v>1419.05</v>
      </c>
      <c r="BW92" s="108">
        <v>0</v>
      </c>
      <c r="BX92" s="108">
        <v>0</v>
      </c>
      <c r="BY92" s="108">
        <v>786.24</v>
      </c>
      <c r="BZ92" s="108">
        <v>0</v>
      </c>
      <c r="CB92" s="108">
        <f t="shared" si="36"/>
        <v>5391.5899999999992</v>
      </c>
      <c r="CC92" s="108">
        <f t="shared" si="37"/>
        <v>5531.1999999999989</v>
      </c>
      <c r="CT92" s="108">
        <f t="shared" si="31"/>
        <v>0</v>
      </c>
      <c r="CU92" s="108">
        <v>2316.6</v>
      </c>
      <c r="CV92" s="108">
        <v>252.72</v>
      </c>
      <c r="CW92" s="108">
        <v>616.98</v>
      </c>
      <c r="CX92" s="108">
        <v>1419.05</v>
      </c>
      <c r="CY92" s="108">
        <v>0</v>
      </c>
      <c r="CZ92" s="108">
        <v>0</v>
      </c>
      <c r="DA92" s="108">
        <v>786.24</v>
      </c>
      <c r="DB92" s="108">
        <v>0</v>
      </c>
      <c r="DD92" s="108">
        <v>0</v>
      </c>
      <c r="DE92" s="108">
        <f t="shared" si="38"/>
        <v>5391.5899999999992</v>
      </c>
      <c r="DF92" s="108">
        <f t="shared" si="39"/>
        <v>5391.5899999999992</v>
      </c>
      <c r="DG92" s="108">
        <v>2316.6</v>
      </c>
      <c r="DH92" s="108">
        <v>252.72</v>
      </c>
      <c r="DI92" s="108">
        <v>616.98</v>
      </c>
      <c r="DJ92" s="108">
        <v>1419.05</v>
      </c>
      <c r="DK92" s="108">
        <v>0</v>
      </c>
      <c r="DL92" s="108">
        <v>0</v>
      </c>
      <c r="DM92" s="108">
        <v>786.24</v>
      </c>
      <c r="DN92" s="108">
        <v>0</v>
      </c>
      <c r="DO92" s="108">
        <f t="shared" si="40"/>
        <v>5391.5899999999992</v>
      </c>
      <c r="DS92" s="108">
        <f t="shared" si="41"/>
        <v>0</v>
      </c>
      <c r="DT92" s="108">
        <v>2316.5999999999972</v>
      </c>
      <c r="DU92" s="108">
        <v>252.71999999999983</v>
      </c>
      <c r="DV92" s="108">
        <v>616.98</v>
      </c>
      <c r="DW92" s="108">
        <v>1419.069999999999</v>
      </c>
      <c r="DX92" s="108">
        <v>0</v>
      </c>
      <c r="DY92" s="108">
        <v>0</v>
      </c>
      <c r="DZ92" s="108">
        <v>786.24000000000024</v>
      </c>
      <c r="EA92" s="108">
        <v>0</v>
      </c>
      <c r="EC92" s="108">
        <v>120</v>
      </c>
      <c r="ED92" s="108">
        <v>0</v>
      </c>
      <c r="EE92" s="108">
        <f t="shared" si="42"/>
        <v>5511.6099999999969</v>
      </c>
      <c r="EF92" s="108">
        <f t="shared" si="43"/>
        <v>5511.6099999999969</v>
      </c>
      <c r="EG92" s="108">
        <v>194.4</v>
      </c>
      <c r="EH92" s="108">
        <v>0</v>
      </c>
      <c r="EI92" s="108">
        <v>0</v>
      </c>
      <c r="EJ92" s="108">
        <v>1447.53</v>
      </c>
      <c r="EK92" s="108">
        <v>0</v>
      </c>
      <c r="EL92" s="108">
        <v>0</v>
      </c>
      <c r="EM92" s="108">
        <v>0</v>
      </c>
      <c r="EN92" s="108">
        <f t="shared" si="44"/>
        <v>1641.93</v>
      </c>
      <c r="EO92" s="108">
        <v>0</v>
      </c>
      <c r="EP92" s="108">
        <v>0</v>
      </c>
      <c r="EQ92" s="108">
        <v>0</v>
      </c>
      <c r="ER92" s="108">
        <v>0</v>
      </c>
      <c r="ES92" s="108">
        <v>0</v>
      </c>
      <c r="ET92" s="108">
        <v>0</v>
      </c>
      <c r="EU92" s="108">
        <v>0</v>
      </c>
      <c r="EV92" s="108">
        <v>0</v>
      </c>
      <c r="EW92" s="108">
        <v>0</v>
      </c>
      <c r="EX92" s="108">
        <v>0</v>
      </c>
      <c r="EY92" s="108">
        <v>0</v>
      </c>
      <c r="EZ92" s="108">
        <v>0</v>
      </c>
      <c r="FD92" s="108">
        <f t="shared" si="45"/>
        <v>0</v>
      </c>
      <c r="FE92" s="108">
        <f t="shared" si="46"/>
        <v>1641.93</v>
      </c>
      <c r="FM92" s="108">
        <f t="shared" si="47"/>
        <v>0</v>
      </c>
      <c r="FU92" s="108">
        <f t="shared" si="32"/>
        <v>0</v>
      </c>
      <c r="FV92" s="108">
        <v>0</v>
      </c>
      <c r="GB92" s="108">
        <f t="shared" si="48"/>
        <v>0</v>
      </c>
      <c r="GJ92" s="108">
        <f t="shared" si="49"/>
        <v>0</v>
      </c>
      <c r="GK92" s="108">
        <v>0</v>
      </c>
      <c r="GL92" s="108">
        <v>0</v>
      </c>
      <c r="GM92" s="108">
        <v>0</v>
      </c>
      <c r="GN92" s="108">
        <v>0</v>
      </c>
      <c r="GO92" s="108">
        <v>0</v>
      </c>
      <c r="GP92" s="108">
        <v>0</v>
      </c>
      <c r="GQ92" s="108">
        <v>0</v>
      </c>
      <c r="GR92" s="108">
        <v>0</v>
      </c>
      <c r="GS92" s="108">
        <v>0</v>
      </c>
      <c r="GT92" s="108">
        <v>0</v>
      </c>
      <c r="GU92" s="108">
        <v>0</v>
      </c>
      <c r="GV92" s="108">
        <v>0</v>
      </c>
      <c r="GX92" s="108">
        <v>0</v>
      </c>
      <c r="GY92" s="108">
        <f t="shared" si="50"/>
        <v>0</v>
      </c>
      <c r="GZ92" s="108">
        <f t="shared" si="51"/>
        <v>0</v>
      </c>
      <c r="HR92" s="108">
        <f t="shared" si="52"/>
        <v>0</v>
      </c>
      <c r="HS92" s="108">
        <v>0</v>
      </c>
      <c r="HT92" s="108">
        <v>0</v>
      </c>
      <c r="HU92" s="108">
        <v>0</v>
      </c>
      <c r="HV92" s="108">
        <v>0</v>
      </c>
      <c r="HW92" s="108">
        <v>0</v>
      </c>
      <c r="HX92" s="108">
        <v>0</v>
      </c>
      <c r="HY92" s="108">
        <v>0</v>
      </c>
      <c r="HZ92" s="108">
        <v>0</v>
      </c>
      <c r="IA92" s="108">
        <v>0</v>
      </c>
      <c r="IB92" s="108">
        <v>0</v>
      </c>
      <c r="IC92" s="108">
        <v>0</v>
      </c>
      <c r="ID92" s="108">
        <v>0</v>
      </c>
      <c r="IF92" s="108">
        <v>0</v>
      </c>
      <c r="II92" s="108">
        <f t="shared" si="53"/>
        <v>0</v>
      </c>
      <c r="IJ92" s="108">
        <f t="shared" si="54"/>
        <v>0</v>
      </c>
      <c r="IM92" s="108">
        <v>0</v>
      </c>
      <c r="IN92" s="108">
        <v>0</v>
      </c>
      <c r="IO92" s="108">
        <v>0</v>
      </c>
      <c r="IP92" s="108">
        <v>0</v>
      </c>
      <c r="IQ92" s="108">
        <v>0</v>
      </c>
      <c r="IR92" s="108">
        <v>0</v>
      </c>
      <c r="IS92" s="108">
        <v>0</v>
      </c>
      <c r="IT92" s="108">
        <v>0</v>
      </c>
      <c r="IU92" s="108">
        <v>0</v>
      </c>
      <c r="IV92" s="108">
        <v>0</v>
      </c>
      <c r="IW92" s="108">
        <v>0</v>
      </c>
      <c r="IX92" s="108">
        <v>0</v>
      </c>
      <c r="IZ92" s="108">
        <v>0</v>
      </c>
      <c r="JC92" s="108">
        <f t="shared" si="28"/>
        <v>0</v>
      </c>
      <c r="JD92" s="108">
        <f t="shared" si="55"/>
        <v>0</v>
      </c>
    </row>
    <row r="93" spans="1:264" x14ac:dyDescent="0.25">
      <c r="A93" s="107">
        <v>730183</v>
      </c>
      <c r="B93" s="119"/>
      <c r="EG93" s="108">
        <v>0</v>
      </c>
      <c r="EH93" s="108">
        <v>0</v>
      </c>
      <c r="EI93" s="108">
        <v>0</v>
      </c>
      <c r="EJ93" s="108">
        <v>0</v>
      </c>
      <c r="EK93" s="108">
        <v>0</v>
      </c>
      <c r="EL93" s="108">
        <v>0</v>
      </c>
      <c r="EM93" s="108">
        <v>0</v>
      </c>
      <c r="EN93" s="108">
        <f t="shared" si="44"/>
        <v>0</v>
      </c>
      <c r="EO93" s="108">
        <v>4783.43</v>
      </c>
      <c r="EP93" s="108">
        <v>0</v>
      </c>
      <c r="EQ93" s="108">
        <v>0</v>
      </c>
      <c r="ER93" s="108">
        <v>0</v>
      </c>
      <c r="ES93" s="108">
        <v>0</v>
      </c>
      <c r="ET93" s="108">
        <v>3737.48</v>
      </c>
      <c r="EU93" s="108">
        <v>0</v>
      </c>
      <c r="EV93" s="108">
        <v>0</v>
      </c>
      <c r="EW93" s="108">
        <v>321.3</v>
      </c>
      <c r="EX93" s="108">
        <v>0</v>
      </c>
      <c r="EY93" s="108">
        <v>321.3</v>
      </c>
      <c r="EZ93" s="108">
        <v>0</v>
      </c>
      <c r="FC93" s="108">
        <v>440.98</v>
      </c>
      <c r="FD93" s="108">
        <f t="shared" si="45"/>
        <v>9604.489999999998</v>
      </c>
      <c r="FE93" s="108">
        <f t="shared" si="46"/>
        <v>9604.489999999998</v>
      </c>
      <c r="FM93" s="108">
        <f t="shared" si="47"/>
        <v>0</v>
      </c>
      <c r="FU93" s="108">
        <f t="shared" si="32"/>
        <v>0</v>
      </c>
      <c r="FV93" s="108">
        <v>0</v>
      </c>
      <c r="GB93" s="108">
        <f t="shared" si="48"/>
        <v>0</v>
      </c>
      <c r="GJ93" s="108">
        <f t="shared" si="49"/>
        <v>0</v>
      </c>
      <c r="GK93" s="108">
        <v>4783.43</v>
      </c>
      <c r="GL93" s="108">
        <v>0</v>
      </c>
      <c r="GM93" s="108">
        <v>0</v>
      </c>
      <c r="GN93" s="108">
        <v>0</v>
      </c>
      <c r="GO93" s="108">
        <v>0</v>
      </c>
      <c r="GP93" s="108">
        <v>3737.48</v>
      </c>
      <c r="GQ93" s="108">
        <v>0</v>
      </c>
      <c r="GR93" s="108">
        <v>0</v>
      </c>
      <c r="GS93" s="108">
        <v>321.3</v>
      </c>
      <c r="GT93" s="108">
        <v>0</v>
      </c>
      <c r="GU93" s="108">
        <v>321.3</v>
      </c>
      <c r="GV93" s="108">
        <v>0</v>
      </c>
      <c r="GX93" s="108">
        <v>0</v>
      </c>
      <c r="GY93" s="108">
        <f t="shared" si="50"/>
        <v>9163.5099999999984</v>
      </c>
      <c r="GZ93" s="108">
        <f t="shared" si="51"/>
        <v>9163.5099999999984</v>
      </c>
      <c r="HR93" s="108">
        <f t="shared" si="52"/>
        <v>0</v>
      </c>
      <c r="HS93" s="108">
        <v>4783.43</v>
      </c>
      <c r="HT93" s="108">
        <v>0</v>
      </c>
      <c r="HU93" s="108">
        <v>0</v>
      </c>
      <c r="HV93" s="108">
        <v>0</v>
      </c>
      <c r="HW93" s="108">
        <v>0</v>
      </c>
      <c r="HX93" s="108">
        <v>3737.46</v>
      </c>
      <c r="HY93" s="108">
        <v>0</v>
      </c>
      <c r="HZ93" s="108">
        <v>0</v>
      </c>
      <c r="IA93" s="108">
        <v>321.3</v>
      </c>
      <c r="IB93" s="108">
        <v>0</v>
      </c>
      <c r="IC93" s="108">
        <v>321.3</v>
      </c>
      <c r="ID93" s="108">
        <v>0</v>
      </c>
      <c r="IF93" s="108">
        <v>0</v>
      </c>
      <c r="II93" s="108">
        <f t="shared" si="53"/>
        <v>9163.489999999998</v>
      </c>
      <c r="IJ93" s="108">
        <f t="shared" si="54"/>
        <v>9163.489999999998</v>
      </c>
      <c r="IM93" s="108">
        <v>4783.41</v>
      </c>
      <c r="IN93" s="108">
        <v>0</v>
      </c>
      <c r="IO93" s="108">
        <v>0</v>
      </c>
      <c r="IP93" s="108">
        <v>0</v>
      </c>
      <c r="IQ93" s="108">
        <v>0</v>
      </c>
      <c r="IR93" s="108">
        <v>3737.4600000000005</v>
      </c>
      <c r="IS93" s="108">
        <v>0</v>
      </c>
      <c r="IT93" s="108">
        <v>0</v>
      </c>
      <c r="IU93" s="108">
        <v>321.30000000000013</v>
      </c>
      <c r="IV93" s="108">
        <v>0</v>
      </c>
      <c r="IW93" s="108">
        <v>321.30000000000013</v>
      </c>
      <c r="IX93" s="108">
        <v>0</v>
      </c>
      <c r="IZ93" s="108">
        <v>0</v>
      </c>
      <c r="JC93" s="108">
        <f t="shared" si="28"/>
        <v>9163.4699999999993</v>
      </c>
      <c r="JD93" s="108">
        <f t="shared" si="55"/>
        <v>9163.4699999999993</v>
      </c>
    </row>
    <row r="94" spans="1:264" x14ac:dyDescent="0.25">
      <c r="A94" s="107">
        <v>630154</v>
      </c>
      <c r="N94" s="108">
        <v>0</v>
      </c>
      <c r="O94" s="108">
        <v>0</v>
      </c>
      <c r="P94" s="108">
        <v>0</v>
      </c>
      <c r="Q94" s="108">
        <v>0</v>
      </c>
      <c r="R94" s="108">
        <v>0</v>
      </c>
      <c r="S94" s="108">
        <v>0</v>
      </c>
      <c r="T94" s="108">
        <v>0</v>
      </c>
      <c r="V94" s="108">
        <f t="shared" si="29"/>
        <v>0</v>
      </c>
      <c r="AC94" s="108">
        <v>133.38</v>
      </c>
      <c r="AD94" s="108">
        <v>0</v>
      </c>
      <c r="AE94" s="108">
        <v>0</v>
      </c>
      <c r="AF94" s="108">
        <v>154.25</v>
      </c>
      <c r="AG94" s="108">
        <v>288.08999999999997</v>
      </c>
      <c r="AH94" s="108">
        <v>0</v>
      </c>
      <c r="AI94" s="108">
        <v>0</v>
      </c>
      <c r="AL94" s="108">
        <f t="shared" si="33"/>
        <v>575.72</v>
      </c>
      <c r="AM94" s="108">
        <f t="shared" si="30"/>
        <v>575.72</v>
      </c>
      <c r="BD94" s="108">
        <f t="shared" si="34"/>
        <v>0</v>
      </c>
      <c r="BI94" s="108">
        <v>6.94</v>
      </c>
      <c r="BJ94" s="108">
        <v>0</v>
      </c>
      <c r="BR94" s="108">
        <f t="shared" si="35"/>
        <v>6.94</v>
      </c>
      <c r="BS94" s="108">
        <v>133.38</v>
      </c>
      <c r="BT94" s="108">
        <v>0</v>
      </c>
      <c r="BU94" s="108">
        <v>0</v>
      </c>
      <c r="BV94" s="108">
        <v>154.25</v>
      </c>
      <c r="BW94" s="108">
        <v>288.08999999999997</v>
      </c>
      <c r="BX94" s="108">
        <v>0</v>
      </c>
      <c r="BY94" s="108">
        <v>0</v>
      </c>
      <c r="BZ94" s="108">
        <v>0</v>
      </c>
      <c r="CB94" s="108">
        <f t="shared" si="36"/>
        <v>575.72</v>
      </c>
      <c r="CC94" s="108">
        <f t="shared" si="37"/>
        <v>582.66000000000008</v>
      </c>
      <c r="CT94" s="108">
        <f t="shared" si="31"/>
        <v>0</v>
      </c>
      <c r="CU94" s="108">
        <v>133.38</v>
      </c>
      <c r="CV94" s="108">
        <v>0</v>
      </c>
      <c r="CW94" s="108">
        <v>0</v>
      </c>
      <c r="CX94" s="108">
        <v>154.25</v>
      </c>
      <c r="CY94" s="108">
        <v>288.08999999999997</v>
      </c>
      <c r="CZ94" s="108">
        <v>0</v>
      </c>
      <c r="DA94" s="108">
        <v>0</v>
      </c>
      <c r="DB94" s="108">
        <v>0</v>
      </c>
      <c r="DD94" s="108">
        <v>0</v>
      </c>
      <c r="DE94" s="108">
        <f t="shared" si="38"/>
        <v>575.72</v>
      </c>
      <c r="DF94" s="108">
        <f t="shared" si="39"/>
        <v>575.72</v>
      </c>
      <c r="DG94" s="108">
        <v>133.38</v>
      </c>
      <c r="DH94" s="108">
        <v>0</v>
      </c>
      <c r="DI94" s="108">
        <v>0</v>
      </c>
      <c r="DJ94" s="108">
        <v>154.25</v>
      </c>
      <c r="DK94" s="108">
        <v>288.08999999999997</v>
      </c>
      <c r="DL94" s="108">
        <v>0</v>
      </c>
      <c r="DM94" s="108">
        <v>0</v>
      </c>
      <c r="DN94" s="108">
        <v>0</v>
      </c>
      <c r="DO94" s="108">
        <f t="shared" si="40"/>
        <v>575.72</v>
      </c>
      <c r="DS94" s="108">
        <f t="shared" si="41"/>
        <v>0</v>
      </c>
      <c r="DT94" s="108">
        <v>133.38</v>
      </c>
      <c r="DU94" s="108">
        <v>0</v>
      </c>
      <c r="DV94" s="108">
        <v>0</v>
      </c>
      <c r="DW94" s="108">
        <v>154.23000000000002</v>
      </c>
      <c r="DX94" s="108">
        <v>288.07000000000033</v>
      </c>
      <c r="DY94" s="108">
        <v>0</v>
      </c>
      <c r="DZ94" s="108">
        <v>0</v>
      </c>
      <c r="EA94" s="108">
        <v>0</v>
      </c>
      <c r="ED94" s="108">
        <v>114.02</v>
      </c>
      <c r="EE94" s="108">
        <f t="shared" si="42"/>
        <v>689.70000000000027</v>
      </c>
      <c r="EF94" s="108">
        <f t="shared" si="43"/>
        <v>689.70000000000027</v>
      </c>
      <c r="EG94" s="108">
        <v>0</v>
      </c>
      <c r="EH94" s="108">
        <v>0</v>
      </c>
      <c r="EI94" s="108">
        <v>0</v>
      </c>
      <c r="EJ94" s="108">
        <v>0</v>
      </c>
      <c r="EK94" s="108">
        <v>0</v>
      </c>
      <c r="EL94" s="108">
        <v>0</v>
      </c>
      <c r="EM94" s="108">
        <v>0</v>
      </c>
      <c r="EN94" s="108">
        <f t="shared" si="44"/>
        <v>0</v>
      </c>
      <c r="EO94" s="108">
        <v>486.45</v>
      </c>
      <c r="EP94" s="108">
        <v>0</v>
      </c>
      <c r="EQ94" s="108">
        <v>0</v>
      </c>
      <c r="ER94" s="108">
        <v>0</v>
      </c>
      <c r="ES94" s="108">
        <v>0</v>
      </c>
      <c r="ET94" s="108">
        <v>415.28</v>
      </c>
      <c r="EU94" s="108">
        <v>0</v>
      </c>
      <c r="EV94" s="108">
        <v>0</v>
      </c>
      <c r="EW94" s="108">
        <v>357.75</v>
      </c>
      <c r="EX94" s="108">
        <v>0</v>
      </c>
      <c r="EY94" s="108">
        <v>151.19999999999999</v>
      </c>
      <c r="EZ94" s="108">
        <v>0</v>
      </c>
      <c r="FD94" s="108">
        <f t="shared" si="45"/>
        <v>1410.68</v>
      </c>
      <c r="FE94" s="108">
        <f t="shared" si="46"/>
        <v>1410.68</v>
      </c>
      <c r="FM94" s="108">
        <f t="shared" si="47"/>
        <v>0</v>
      </c>
      <c r="FU94" s="108">
        <f t="shared" si="32"/>
        <v>0</v>
      </c>
      <c r="FV94" s="108">
        <v>0</v>
      </c>
      <c r="GB94" s="108">
        <f t="shared" si="48"/>
        <v>0</v>
      </c>
      <c r="GJ94" s="108">
        <f t="shared" si="49"/>
        <v>0</v>
      </c>
      <c r="GK94" s="108">
        <v>486.45</v>
      </c>
      <c r="GL94" s="108">
        <v>0</v>
      </c>
      <c r="GM94" s="108">
        <v>0</v>
      </c>
      <c r="GN94" s="108">
        <v>0</v>
      </c>
      <c r="GO94" s="108">
        <v>0</v>
      </c>
      <c r="GP94" s="108">
        <v>415.28</v>
      </c>
      <c r="GQ94" s="108">
        <v>0</v>
      </c>
      <c r="GR94" s="108">
        <v>0</v>
      </c>
      <c r="GS94" s="108">
        <v>357.75</v>
      </c>
      <c r="GT94" s="108">
        <v>0</v>
      </c>
      <c r="GU94" s="108">
        <v>151.19999999999999</v>
      </c>
      <c r="GV94" s="108">
        <v>0</v>
      </c>
      <c r="GX94" s="108">
        <v>0</v>
      </c>
      <c r="GY94" s="108">
        <f t="shared" si="50"/>
        <v>1410.68</v>
      </c>
      <c r="GZ94" s="108">
        <f t="shared" si="51"/>
        <v>1410.68</v>
      </c>
      <c r="HR94" s="108">
        <f t="shared" si="52"/>
        <v>0</v>
      </c>
      <c r="HS94" s="108">
        <v>486.45</v>
      </c>
      <c r="HT94" s="108">
        <v>0</v>
      </c>
      <c r="HU94" s="108">
        <v>0</v>
      </c>
      <c r="HV94" s="108">
        <v>0</v>
      </c>
      <c r="HW94" s="108">
        <v>0</v>
      </c>
      <c r="HX94" s="108">
        <v>415.28</v>
      </c>
      <c r="HY94" s="108">
        <v>0</v>
      </c>
      <c r="HZ94" s="108">
        <v>0</v>
      </c>
      <c r="IA94" s="108">
        <v>357.75</v>
      </c>
      <c r="IB94" s="108">
        <v>0</v>
      </c>
      <c r="IC94" s="108">
        <v>151.19999999999999</v>
      </c>
      <c r="ID94" s="108">
        <v>0</v>
      </c>
      <c r="IF94" s="108">
        <v>0</v>
      </c>
      <c r="II94" s="108">
        <f t="shared" si="53"/>
        <v>1410.68</v>
      </c>
      <c r="IJ94" s="108">
        <f t="shared" si="54"/>
        <v>1410.68</v>
      </c>
      <c r="IM94" s="108">
        <v>486.44999999999987</v>
      </c>
      <c r="IN94" s="108">
        <v>0</v>
      </c>
      <c r="IO94" s="108">
        <v>0</v>
      </c>
      <c r="IP94" s="108">
        <v>0</v>
      </c>
      <c r="IQ94" s="108">
        <v>0</v>
      </c>
      <c r="IR94" s="108">
        <v>415.26</v>
      </c>
      <c r="IS94" s="108">
        <v>0</v>
      </c>
      <c r="IT94" s="108">
        <v>0</v>
      </c>
      <c r="IU94" s="108">
        <v>357.75</v>
      </c>
      <c r="IV94" s="108">
        <v>0</v>
      </c>
      <c r="IW94" s="108">
        <v>151.19999999999999</v>
      </c>
      <c r="IX94" s="108">
        <v>0</v>
      </c>
      <c r="IZ94" s="108">
        <v>0</v>
      </c>
      <c r="JC94" s="108">
        <f t="shared" ref="JC94:JC157" si="56">SUM(IL94:JB94)</f>
        <v>1410.6599999999999</v>
      </c>
      <c r="JD94" s="108">
        <f t="shared" si="55"/>
        <v>1410.6599999999999</v>
      </c>
    </row>
    <row r="95" spans="1:264" x14ac:dyDescent="0.25">
      <c r="A95" s="107">
        <v>630156</v>
      </c>
      <c r="N95" s="108">
        <v>0</v>
      </c>
      <c r="O95" s="108">
        <v>0</v>
      </c>
      <c r="P95" s="108">
        <v>0</v>
      </c>
      <c r="Q95" s="108">
        <v>0</v>
      </c>
      <c r="R95" s="108">
        <v>0</v>
      </c>
      <c r="S95" s="108">
        <v>0</v>
      </c>
      <c r="T95" s="108">
        <v>0</v>
      </c>
      <c r="V95" s="108">
        <f t="shared" si="29"/>
        <v>0</v>
      </c>
      <c r="AC95" s="108">
        <v>132.84</v>
      </c>
      <c r="AD95" s="108">
        <v>132.84</v>
      </c>
      <c r="AE95" s="108">
        <v>0</v>
      </c>
      <c r="AF95" s="108">
        <v>454.03</v>
      </c>
      <c r="AG95" s="108">
        <v>1595.56</v>
      </c>
      <c r="AH95" s="108">
        <v>0</v>
      </c>
      <c r="AI95" s="108">
        <v>608.11</v>
      </c>
      <c r="AL95" s="108">
        <f t="shared" si="33"/>
        <v>2923.38</v>
      </c>
      <c r="AM95" s="108">
        <f t="shared" si="30"/>
        <v>2923.38</v>
      </c>
      <c r="BD95" s="108">
        <f t="shared" si="34"/>
        <v>0</v>
      </c>
      <c r="BI95" s="108">
        <v>6.05</v>
      </c>
      <c r="BJ95" s="108">
        <v>0</v>
      </c>
      <c r="BR95" s="108">
        <f t="shared" si="35"/>
        <v>6.05</v>
      </c>
      <c r="BS95" s="108">
        <v>132.84</v>
      </c>
      <c r="BT95" s="108">
        <v>132.84</v>
      </c>
      <c r="BU95" s="108">
        <v>0</v>
      </c>
      <c r="BV95" s="108">
        <v>454.03</v>
      </c>
      <c r="BW95" s="108">
        <v>1595.56</v>
      </c>
      <c r="BX95" s="108">
        <v>0</v>
      </c>
      <c r="BY95" s="108">
        <v>608.11</v>
      </c>
      <c r="BZ95" s="108">
        <v>0</v>
      </c>
      <c r="CB95" s="108">
        <f t="shared" si="36"/>
        <v>2923.38</v>
      </c>
      <c r="CC95" s="108">
        <f t="shared" si="37"/>
        <v>2929.4300000000003</v>
      </c>
      <c r="CT95" s="108">
        <f t="shared" si="31"/>
        <v>0</v>
      </c>
      <c r="CU95" s="108">
        <v>132.84</v>
      </c>
      <c r="CV95" s="108">
        <v>132.84</v>
      </c>
      <c r="CW95" s="108">
        <v>0</v>
      </c>
      <c r="CX95" s="108">
        <v>454.03</v>
      </c>
      <c r="CY95" s="108">
        <v>1595.56</v>
      </c>
      <c r="CZ95" s="108">
        <v>0</v>
      </c>
      <c r="DA95" s="108">
        <v>608.11</v>
      </c>
      <c r="DB95" s="108">
        <v>0</v>
      </c>
      <c r="DD95" s="108">
        <v>0</v>
      </c>
      <c r="DE95" s="108">
        <f t="shared" si="38"/>
        <v>2923.38</v>
      </c>
      <c r="DF95" s="108">
        <f t="shared" si="39"/>
        <v>2923.38</v>
      </c>
      <c r="DG95" s="108">
        <v>132.84</v>
      </c>
      <c r="DH95" s="108">
        <v>132.84</v>
      </c>
      <c r="DI95" s="108">
        <v>0</v>
      </c>
      <c r="DJ95" s="108">
        <v>454.03</v>
      </c>
      <c r="DK95" s="108">
        <v>1595.56</v>
      </c>
      <c r="DL95" s="108">
        <v>0</v>
      </c>
      <c r="DM95" s="108">
        <v>608.11</v>
      </c>
      <c r="DN95" s="108">
        <v>0</v>
      </c>
      <c r="DO95" s="108">
        <f t="shared" si="40"/>
        <v>2923.38</v>
      </c>
      <c r="DS95" s="108">
        <f t="shared" si="41"/>
        <v>0</v>
      </c>
      <c r="DT95" s="108">
        <v>132.83999999999995</v>
      </c>
      <c r="DU95" s="108">
        <v>132.83999999999995</v>
      </c>
      <c r="DV95" s="108">
        <v>0</v>
      </c>
      <c r="DW95" s="108">
        <v>454.05000000000018</v>
      </c>
      <c r="DX95" s="108">
        <v>1595.5400000000018</v>
      </c>
      <c r="DY95" s="108">
        <v>0</v>
      </c>
      <c r="DZ95" s="108">
        <v>608.11999999999955</v>
      </c>
      <c r="EA95" s="108">
        <v>0</v>
      </c>
      <c r="ED95" s="108">
        <v>456.08</v>
      </c>
      <c r="EE95" s="108">
        <f t="shared" si="42"/>
        <v>3379.4700000000012</v>
      </c>
      <c r="EF95" s="108">
        <f t="shared" si="43"/>
        <v>3379.4700000000012</v>
      </c>
      <c r="EG95" s="108">
        <v>0</v>
      </c>
      <c r="EH95" s="108">
        <v>0</v>
      </c>
      <c r="EI95" s="108">
        <v>0</v>
      </c>
      <c r="EJ95" s="108">
        <v>0</v>
      </c>
      <c r="EK95" s="108">
        <v>0</v>
      </c>
      <c r="EL95" s="108">
        <v>0</v>
      </c>
      <c r="EM95" s="108">
        <v>0</v>
      </c>
      <c r="EN95" s="108">
        <f t="shared" si="44"/>
        <v>0</v>
      </c>
      <c r="EO95" s="108">
        <v>1459.35</v>
      </c>
      <c r="EP95" s="108">
        <v>0</v>
      </c>
      <c r="EQ95" s="108">
        <v>0</v>
      </c>
      <c r="ER95" s="108">
        <v>0</v>
      </c>
      <c r="ES95" s="108">
        <v>0</v>
      </c>
      <c r="ET95" s="108">
        <v>1334.81</v>
      </c>
      <c r="EU95" s="108">
        <v>0</v>
      </c>
      <c r="EV95" s="108">
        <v>0</v>
      </c>
      <c r="EW95" s="108">
        <v>121.5</v>
      </c>
      <c r="EX95" s="108">
        <v>0</v>
      </c>
      <c r="EY95" s="108">
        <v>121.5</v>
      </c>
      <c r="EZ95" s="108">
        <v>556.20000000000005</v>
      </c>
      <c r="FD95" s="108">
        <f t="shared" si="45"/>
        <v>3593.3599999999997</v>
      </c>
      <c r="FE95" s="108">
        <f t="shared" si="46"/>
        <v>3593.3599999999997</v>
      </c>
      <c r="FM95" s="108">
        <f t="shared" si="47"/>
        <v>0</v>
      </c>
      <c r="FU95" s="108">
        <f t="shared" si="32"/>
        <v>0</v>
      </c>
      <c r="FV95" s="108">
        <v>0</v>
      </c>
      <c r="GB95" s="108">
        <f t="shared" si="48"/>
        <v>0</v>
      </c>
      <c r="GJ95" s="108">
        <f t="shared" si="49"/>
        <v>0</v>
      </c>
      <c r="GK95" s="108">
        <v>1459.35</v>
      </c>
      <c r="GL95" s="108">
        <v>0</v>
      </c>
      <c r="GM95" s="108">
        <v>0</v>
      </c>
      <c r="GN95" s="108">
        <v>0</v>
      </c>
      <c r="GO95" s="108">
        <v>0</v>
      </c>
      <c r="GP95" s="108">
        <v>1334.81</v>
      </c>
      <c r="GQ95" s="108">
        <v>0</v>
      </c>
      <c r="GR95" s="108">
        <v>0</v>
      </c>
      <c r="GS95" s="108">
        <v>121.5</v>
      </c>
      <c r="GT95" s="108">
        <v>0</v>
      </c>
      <c r="GU95" s="108">
        <v>121.5</v>
      </c>
      <c r="GV95" s="108">
        <v>556.20000000000005</v>
      </c>
      <c r="GX95" s="108">
        <v>0</v>
      </c>
      <c r="GY95" s="108">
        <f t="shared" si="50"/>
        <v>3593.3599999999997</v>
      </c>
      <c r="GZ95" s="108">
        <f t="shared" si="51"/>
        <v>3593.3599999999997</v>
      </c>
      <c r="HR95" s="108">
        <f t="shared" si="52"/>
        <v>0</v>
      </c>
      <c r="HS95" s="108">
        <v>1459.35</v>
      </c>
      <c r="HT95" s="108">
        <v>0</v>
      </c>
      <c r="HU95" s="108">
        <v>0</v>
      </c>
      <c r="HV95" s="108">
        <v>0</v>
      </c>
      <c r="HW95" s="108">
        <v>0</v>
      </c>
      <c r="HX95" s="108">
        <v>1334.81</v>
      </c>
      <c r="HY95" s="108">
        <v>0</v>
      </c>
      <c r="HZ95" s="108">
        <v>0</v>
      </c>
      <c r="IA95" s="108">
        <v>121.5</v>
      </c>
      <c r="IB95" s="108">
        <v>0</v>
      </c>
      <c r="IC95" s="108">
        <v>121.5</v>
      </c>
      <c r="ID95" s="108">
        <v>556.20000000000005</v>
      </c>
      <c r="IF95" s="108">
        <v>0</v>
      </c>
      <c r="II95" s="108">
        <f t="shared" si="53"/>
        <v>3593.3599999999997</v>
      </c>
      <c r="IJ95" s="108">
        <f t="shared" si="54"/>
        <v>3593.3599999999997</v>
      </c>
      <c r="IM95" s="108">
        <v>1459.3499999999995</v>
      </c>
      <c r="IN95" s="108">
        <v>0</v>
      </c>
      <c r="IO95" s="108">
        <v>0</v>
      </c>
      <c r="IP95" s="108">
        <v>0</v>
      </c>
      <c r="IQ95" s="108">
        <v>0</v>
      </c>
      <c r="IR95" s="108">
        <v>1334.8200000000002</v>
      </c>
      <c r="IS95" s="108">
        <v>0</v>
      </c>
      <c r="IT95" s="108">
        <v>0</v>
      </c>
      <c r="IU95" s="108">
        <v>121.5</v>
      </c>
      <c r="IV95" s="108">
        <v>0</v>
      </c>
      <c r="IW95" s="108">
        <v>121.5</v>
      </c>
      <c r="IX95" s="108">
        <v>556.20000000000005</v>
      </c>
      <c r="IZ95" s="108">
        <v>0</v>
      </c>
      <c r="JC95" s="108">
        <f t="shared" si="56"/>
        <v>3593.37</v>
      </c>
      <c r="JD95" s="108">
        <f t="shared" si="55"/>
        <v>3593.37</v>
      </c>
    </row>
    <row r="96" spans="1:264" x14ac:dyDescent="0.25">
      <c r="A96" s="107">
        <v>730119</v>
      </c>
      <c r="B96" s="122"/>
      <c r="N96" s="108">
        <v>0</v>
      </c>
      <c r="O96" s="108">
        <v>0</v>
      </c>
      <c r="P96" s="108">
        <v>0</v>
      </c>
      <c r="Q96" s="108">
        <v>0</v>
      </c>
      <c r="R96" s="108">
        <v>0</v>
      </c>
      <c r="S96" s="108">
        <v>0</v>
      </c>
      <c r="T96" s="108">
        <v>0</v>
      </c>
      <c r="V96" s="108">
        <f t="shared" si="29"/>
        <v>0</v>
      </c>
      <c r="AC96" s="108">
        <v>254.61</v>
      </c>
      <c r="AD96" s="108">
        <v>254.61</v>
      </c>
      <c r="AE96" s="108">
        <v>0</v>
      </c>
      <c r="AF96" s="108">
        <v>0</v>
      </c>
      <c r="AG96" s="108">
        <v>531.85</v>
      </c>
      <c r="AH96" s="108">
        <v>0</v>
      </c>
      <c r="AI96" s="108">
        <v>0</v>
      </c>
      <c r="AL96" s="108">
        <f t="shared" si="33"/>
        <v>1041.0700000000002</v>
      </c>
      <c r="AM96" s="108">
        <f t="shared" si="30"/>
        <v>1041.0700000000002</v>
      </c>
      <c r="BD96" s="108">
        <f t="shared" si="34"/>
        <v>0</v>
      </c>
      <c r="BI96" s="108">
        <v>9.08</v>
      </c>
      <c r="BJ96" s="108">
        <v>0</v>
      </c>
      <c r="BR96" s="108">
        <f t="shared" si="35"/>
        <v>9.08</v>
      </c>
      <c r="BS96" s="108">
        <v>254.61</v>
      </c>
      <c r="BT96" s="108">
        <v>254.61</v>
      </c>
      <c r="BU96" s="108">
        <v>0</v>
      </c>
      <c r="BV96" s="108">
        <v>0</v>
      </c>
      <c r="BW96" s="108">
        <v>531.85</v>
      </c>
      <c r="BX96" s="108">
        <v>0</v>
      </c>
      <c r="BY96" s="108">
        <v>0</v>
      </c>
      <c r="BZ96" s="108">
        <v>0</v>
      </c>
      <c r="CB96" s="108">
        <f t="shared" si="36"/>
        <v>1041.0700000000002</v>
      </c>
      <c r="CC96" s="108">
        <f t="shared" si="37"/>
        <v>1050.1500000000001</v>
      </c>
      <c r="CT96" s="108">
        <f t="shared" si="31"/>
        <v>0</v>
      </c>
      <c r="CU96" s="108">
        <v>254.61</v>
      </c>
      <c r="CV96" s="108">
        <v>254.61</v>
      </c>
      <c r="CW96" s="108">
        <v>0</v>
      </c>
      <c r="CX96" s="108">
        <v>0</v>
      </c>
      <c r="CY96" s="108">
        <v>531.85</v>
      </c>
      <c r="CZ96" s="108">
        <v>0</v>
      </c>
      <c r="DA96" s="108">
        <v>0</v>
      </c>
      <c r="DB96" s="108">
        <v>0</v>
      </c>
      <c r="DD96" s="108">
        <v>0</v>
      </c>
      <c r="DE96" s="108">
        <f t="shared" si="38"/>
        <v>1041.0700000000002</v>
      </c>
      <c r="DF96" s="108">
        <f t="shared" si="39"/>
        <v>1041.0700000000002</v>
      </c>
      <c r="DG96" s="108">
        <v>254.61</v>
      </c>
      <c r="DH96" s="108">
        <v>254.61</v>
      </c>
      <c r="DI96" s="108">
        <v>0</v>
      </c>
      <c r="DJ96" s="108">
        <v>0</v>
      </c>
      <c r="DK96" s="108">
        <v>531.85</v>
      </c>
      <c r="DL96" s="108">
        <v>0</v>
      </c>
      <c r="DM96" s="108">
        <v>0</v>
      </c>
      <c r="DN96" s="108">
        <v>0</v>
      </c>
      <c r="DO96" s="108">
        <f t="shared" si="40"/>
        <v>1041.0700000000002</v>
      </c>
      <c r="DS96" s="108">
        <f t="shared" si="41"/>
        <v>0</v>
      </c>
      <c r="DT96" s="108">
        <v>254.6099999999999</v>
      </c>
      <c r="DU96" s="108">
        <v>254.6099999999999</v>
      </c>
      <c r="DV96" s="108">
        <v>0</v>
      </c>
      <c r="DW96" s="108">
        <v>0</v>
      </c>
      <c r="DX96" s="108">
        <v>531.86000000000047</v>
      </c>
      <c r="DY96" s="108">
        <v>0</v>
      </c>
      <c r="DZ96" s="108">
        <v>0</v>
      </c>
      <c r="EA96" s="108">
        <v>0</v>
      </c>
      <c r="ED96" s="108">
        <v>0</v>
      </c>
      <c r="EE96" s="108">
        <f t="shared" si="42"/>
        <v>1041.0800000000004</v>
      </c>
      <c r="EF96" s="108">
        <f t="shared" si="43"/>
        <v>1041.0800000000004</v>
      </c>
      <c r="EG96" s="108">
        <v>0</v>
      </c>
      <c r="EH96" s="108">
        <v>0</v>
      </c>
      <c r="EI96" s="108">
        <v>0</v>
      </c>
      <c r="EJ96" s="108">
        <v>0</v>
      </c>
      <c r="EK96" s="108">
        <v>0</v>
      </c>
      <c r="EL96" s="108">
        <v>0</v>
      </c>
      <c r="EM96" s="108">
        <v>0</v>
      </c>
      <c r="EN96" s="108">
        <f t="shared" si="44"/>
        <v>0</v>
      </c>
      <c r="EO96" s="108">
        <v>537.12</v>
      </c>
      <c r="EP96" s="108">
        <v>0</v>
      </c>
      <c r="EQ96" s="108">
        <v>0</v>
      </c>
      <c r="ER96" s="108">
        <v>0</v>
      </c>
      <c r="ES96" s="108">
        <v>0</v>
      </c>
      <c r="ET96" s="108">
        <v>0</v>
      </c>
      <c r="EU96" s="108">
        <v>0</v>
      </c>
      <c r="EV96" s="108">
        <v>0</v>
      </c>
      <c r="EW96" s="108">
        <v>151.88</v>
      </c>
      <c r="EX96" s="108">
        <v>0</v>
      </c>
      <c r="EY96" s="108">
        <v>151.88</v>
      </c>
      <c r="EZ96" s="108">
        <v>0</v>
      </c>
      <c r="FC96" s="108">
        <v>288.05</v>
      </c>
      <c r="FD96" s="108">
        <f t="shared" si="45"/>
        <v>1128.93</v>
      </c>
      <c r="FE96" s="108">
        <f t="shared" si="46"/>
        <v>1128.93</v>
      </c>
      <c r="FM96" s="108">
        <f t="shared" si="47"/>
        <v>0</v>
      </c>
      <c r="FU96" s="108">
        <f t="shared" si="32"/>
        <v>0</v>
      </c>
      <c r="FV96" s="108">
        <v>0</v>
      </c>
      <c r="GB96" s="108">
        <f t="shared" si="48"/>
        <v>0</v>
      </c>
      <c r="GJ96" s="108">
        <f t="shared" si="49"/>
        <v>0</v>
      </c>
      <c r="GK96" s="108">
        <v>537.12</v>
      </c>
      <c r="GL96" s="108">
        <v>0</v>
      </c>
      <c r="GM96" s="108">
        <v>0</v>
      </c>
      <c r="GN96" s="108">
        <v>0</v>
      </c>
      <c r="GO96" s="108">
        <v>0</v>
      </c>
      <c r="GP96" s="108">
        <v>0</v>
      </c>
      <c r="GQ96" s="108">
        <v>0</v>
      </c>
      <c r="GR96" s="108">
        <v>0</v>
      </c>
      <c r="GS96" s="108">
        <v>151.88</v>
      </c>
      <c r="GT96" s="108">
        <v>0</v>
      </c>
      <c r="GU96" s="108">
        <v>151.88</v>
      </c>
      <c r="GV96" s="108">
        <v>0</v>
      </c>
      <c r="GX96" s="108">
        <v>0</v>
      </c>
      <c r="GY96" s="108">
        <f t="shared" si="50"/>
        <v>840.88</v>
      </c>
      <c r="GZ96" s="108">
        <f t="shared" si="51"/>
        <v>840.88</v>
      </c>
      <c r="HR96" s="108">
        <f t="shared" si="52"/>
        <v>0</v>
      </c>
      <c r="HS96" s="108">
        <v>537.12</v>
      </c>
      <c r="HT96" s="108">
        <v>0</v>
      </c>
      <c r="HU96" s="108">
        <v>0</v>
      </c>
      <c r="HV96" s="108">
        <v>0</v>
      </c>
      <c r="HW96" s="108">
        <v>0</v>
      </c>
      <c r="HX96" s="108">
        <v>0</v>
      </c>
      <c r="HY96" s="108">
        <v>0</v>
      </c>
      <c r="HZ96" s="108">
        <v>0</v>
      </c>
      <c r="IA96" s="108">
        <v>151.88</v>
      </c>
      <c r="IB96" s="108">
        <v>0</v>
      </c>
      <c r="IC96" s="108">
        <v>151.88</v>
      </c>
      <c r="ID96" s="108">
        <v>0</v>
      </c>
      <c r="IF96" s="108">
        <v>0</v>
      </c>
      <c r="II96" s="108">
        <f t="shared" si="53"/>
        <v>840.88</v>
      </c>
      <c r="IJ96" s="108">
        <f t="shared" si="54"/>
        <v>840.88</v>
      </c>
      <c r="IM96" s="108">
        <v>537.13</v>
      </c>
      <c r="IN96" s="108">
        <v>0</v>
      </c>
      <c r="IO96" s="108">
        <v>0</v>
      </c>
      <c r="IP96" s="108">
        <v>0</v>
      </c>
      <c r="IQ96" s="108">
        <v>0</v>
      </c>
      <c r="IR96" s="108">
        <v>0</v>
      </c>
      <c r="IS96" s="108">
        <v>0</v>
      </c>
      <c r="IT96" s="108">
        <v>0</v>
      </c>
      <c r="IU96" s="108">
        <v>151.86000000000001</v>
      </c>
      <c r="IV96" s="108">
        <v>0</v>
      </c>
      <c r="IW96" s="108">
        <v>151.86000000000001</v>
      </c>
      <c r="IX96" s="108">
        <v>0</v>
      </c>
      <c r="IZ96" s="108">
        <v>0</v>
      </c>
      <c r="JC96" s="108">
        <f t="shared" si="56"/>
        <v>840.85</v>
      </c>
      <c r="JD96" s="108">
        <f t="shared" si="55"/>
        <v>840.85</v>
      </c>
    </row>
    <row r="97" spans="1:264" x14ac:dyDescent="0.25">
      <c r="A97" s="107">
        <v>730170</v>
      </c>
      <c r="B97" s="122"/>
      <c r="N97" s="108">
        <v>0</v>
      </c>
      <c r="O97" s="108">
        <v>0</v>
      </c>
      <c r="P97" s="108">
        <v>0</v>
      </c>
      <c r="Q97" s="108">
        <v>0</v>
      </c>
      <c r="R97" s="108">
        <v>0</v>
      </c>
      <c r="S97" s="108">
        <v>0</v>
      </c>
      <c r="T97" s="108">
        <v>0</v>
      </c>
      <c r="V97" s="108">
        <f t="shared" si="29"/>
        <v>0</v>
      </c>
      <c r="AC97" s="108">
        <v>0</v>
      </c>
      <c r="AD97" s="108">
        <v>0</v>
      </c>
      <c r="AE97" s="108">
        <v>0</v>
      </c>
      <c r="AF97" s="108">
        <v>308.49</v>
      </c>
      <c r="AG97" s="108">
        <v>0</v>
      </c>
      <c r="AH97" s="108">
        <v>0</v>
      </c>
      <c r="AI97" s="108">
        <v>0</v>
      </c>
      <c r="AL97" s="108">
        <f t="shared" si="33"/>
        <v>308.49</v>
      </c>
      <c r="AM97" s="108">
        <f t="shared" si="30"/>
        <v>308.49</v>
      </c>
      <c r="BD97" s="108">
        <f t="shared" si="34"/>
        <v>0</v>
      </c>
      <c r="BI97" s="108">
        <v>0</v>
      </c>
      <c r="BJ97" s="108">
        <v>0</v>
      </c>
      <c r="BR97" s="108">
        <f t="shared" si="35"/>
        <v>0</v>
      </c>
      <c r="BS97" s="108">
        <v>0</v>
      </c>
      <c r="BT97" s="108">
        <v>0</v>
      </c>
      <c r="BU97" s="108">
        <v>0</v>
      </c>
      <c r="BV97" s="108">
        <v>308.49</v>
      </c>
      <c r="BW97" s="108">
        <v>0</v>
      </c>
      <c r="BX97" s="108">
        <v>0</v>
      </c>
      <c r="BY97" s="108">
        <v>0</v>
      </c>
      <c r="BZ97" s="108">
        <v>0</v>
      </c>
      <c r="CB97" s="108">
        <f t="shared" si="36"/>
        <v>308.49</v>
      </c>
      <c r="CC97" s="108">
        <f t="shared" si="37"/>
        <v>308.49</v>
      </c>
      <c r="CT97" s="108">
        <f t="shared" si="31"/>
        <v>0</v>
      </c>
      <c r="CU97" s="108">
        <v>0</v>
      </c>
      <c r="CV97" s="108">
        <v>0</v>
      </c>
      <c r="CW97" s="108">
        <v>0</v>
      </c>
      <c r="CX97" s="108">
        <v>308.49</v>
      </c>
      <c r="CY97" s="108">
        <v>0</v>
      </c>
      <c r="CZ97" s="108">
        <v>0</v>
      </c>
      <c r="DA97" s="108">
        <v>0</v>
      </c>
      <c r="DB97" s="108">
        <v>0</v>
      </c>
      <c r="DD97" s="108">
        <v>0</v>
      </c>
      <c r="DE97" s="108">
        <f t="shared" si="38"/>
        <v>308.49</v>
      </c>
      <c r="DF97" s="108">
        <f t="shared" si="39"/>
        <v>308.49</v>
      </c>
      <c r="DG97" s="108">
        <v>0</v>
      </c>
      <c r="DH97" s="108">
        <v>0</v>
      </c>
      <c r="DI97" s="108">
        <v>0</v>
      </c>
      <c r="DJ97" s="108">
        <v>308.49</v>
      </c>
      <c r="DK97" s="108">
        <v>0</v>
      </c>
      <c r="DL97" s="108">
        <v>0</v>
      </c>
      <c r="DM97" s="108">
        <v>0</v>
      </c>
      <c r="DN97" s="108">
        <v>0</v>
      </c>
      <c r="DO97" s="108">
        <f t="shared" si="40"/>
        <v>308.49</v>
      </c>
      <c r="DS97" s="108">
        <f t="shared" si="41"/>
        <v>0</v>
      </c>
      <c r="DT97" s="108">
        <v>0</v>
      </c>
      <c r="DU97" s="108">
        <v>0</v>
      </c>
      <c r="DV97" s="108">
        <v>0</v>
      </c>
      <c r="DW97" s="108">
        <v>308.49</v>
      </c>
      <c r="DX97" s="108">
        <v>0</v>
      </c>
      <c r="DY97" s="108">
        <v>0</v>
      </c>
      <c r="DZ97" s="108">
        <v>0</v>
      </c>
      <c r="EA97" s="108">
        <v>0</v>
      </c>
      <c r="ED97" s="108">
        <v>0</v>
      </c>
      <c r="EE97" s="108">
        <f t="shared" si="42"/>
        <v>308.49</v>
      </c>
      <c r="EF97" s="108">
        <f t="shared" si="43"/>
        <v>308.49</v>
      </c>
      <c r="EG97" s="108">
        <v>0</v>
      </c>
      <c r="EH97" s="108">
        <v>0</v>
      </c>
      <c r="EI97" s="108">
        <v>0</v>
      </c>
      <c r="EJ97" s="108">
        <v>0</v>
      </c>
      <c r="EK97" s="108">
        <v>0</v>
      </c>
      <c r="EL97" s="108">
        <v>0</v>
      </c>
      <c r="EM97" s="108">
        <v>0</v>
      </c>
      <c r="EN97" s="108">
        <f t="shared" si="44"/>
        <v>0</v>
      </c>
      <c r="EO97" s="108">
        <v>567.53</v>
      </c>
      <c r="EP97" s="108">
        <v>0</v>
      </c>
      <c r="EQ97" s="108">
        <v>0</v>
      </c>
      <c r="ER97" s="108">
        <v>0</v>
      </c>
      <c r="ES97" s="108">
        <v>0</v>
      </c>
      <c r="ET97" s="108">
        <v>415.28</v>
      </c>
      <c r="EU97" s="108">
        <v>0</v>
      </c>
      <c r="EV97" s="108">
        <v>0</v>
      </c>
      <c r="EW97" s="108">
        <v>0</v>
      </c>
      <c r="EX97" s="108">
        <v>0</v>
      </c>
      <c r="EY97" s="108">
        <v>0</v>
      </c>
      <c r="EZ97" s="108">
        <v>0</v>
      </c>
      <c r="FC97" s="108">
        <v>288.05</v>
      </c>
      <c r="FD97" s="108">
        <f t="shared" si="45"/>
        <v>1270.8599999999999</v>
      </c>
      <c r="FE97" s="108">
        <f t="shared" si="46"/>
        <v>1270.8599999999999</v>
      </c>
      <c r="FM97" s="108">
        <f t="shared" si="47"/>
        <v>0</v>
      </c>
      <c r="FU97" s="108">
        <f t="shared" si="32"/>
        <v>0</v>
      </c>
      <c r="FV97" s="108">
        <v>0</v>
      </c>
      <c r="GB97" s="108">
        <f t="shared" si="48"/>
        <v>0</v>
      </c>
      <c r="GJ97" s="108">
        <f t="shared" si="49"/>
        <v>0</v>
      </c>
      <c r="GK97" s="108">
        <v>567.53</v>
      </c>
      <c r="GL97" s="108">
        <v>0</v>
      </c>
      <c r="GM97" s="108">
        <v>0</v>
      </c>
      <c r="GN97" s="108">
        <v>0</v>
      </c>
      <c r="GO97" s="108">
        <v>0</v>
      </c>
      <c r="GP97" s="108">
        <v>415.28</v>
      </c>
      <c r="GQ97" s="108">
        <v>0</v>
      </c>
      <c r="GR97" s="108">
        <v>0</v>
      </c>
      <c r="GS97" s="108">
        <v>0</v>
      </c>
      <c r="GT97" s="108">
        <v>0</v>
      </c>
      <c r="GU97" s="108">
        <v>0</v>
      </c>
      <c r="GV97" s="108">
        <v>0</v>
      </c>
      <c r="GX97" s="108">
        <v>0</v>
      </c>
      <c r="GY97" s="108">
        <f t="shared" si="50"/>
        <v>982.81</v>
      </c>
      <c r="GZ97" s="108">
        <f t="shared" si="51"/>
        <v>982.81</v>
      </c>
      <c r="HR97" s="108">
        <f t="shared" si="52"/>
        <v>0</v>
      </c>
      <c r="HS97" s="108">
        <v>567.53</v>
      </c>
      <c r="HT97" s="108">
        <v>0</v>
      </c>
      <c r="HU97" s="108">
        <v>0</v>
      </c>
      <c r="HV97" s="108">
        <v>0</v>
      </c>
      <c r="HW97" s="108">
        <v>0</v>
      </c>
      <c r="HX97" s="108">
        <v>415.28</v>
      </c>
      <c r="HY97" s="108">
        <v>0</v>
      </c>
      <c r="HZ97" s="108">
        <v>0</v>
      </c>
      <c r="IA97" s="108">
        <v>0</v>
      </c>
      <c r="IB97" s="108">
        <v>0</v>
      </c>
      <c r="IC97" s="108">
        <v>0</v>
      </c>
      <c r="ID97" s="108">
        <v>0</v>
      </c>
      <c r="IF97" s="108">
        <v>0</v>
      </c>
      <c r="II97" s="108">
        <f t="shared" si="53"/>
        <v>982.81</v>
      </c>
      <c r="IJ97" s="108">
        <f t="shared" si="54"/>
        <v>982.81</v>
      </c>
      <c r="IM97" s="108">
        <v>567.51</v>
      </c>
      <c r="IN97" s="108">
        <v>0</v>
      </c>
      <c r="IO97" s="108">
        <v>0</v>
      </c>
      <c r="IP97" s="108">
        <v>0</v>
      </c>
      <c r="IQ97" s="108">
        <v>0</v>
      </c>
      <c r="IR97" s="108">
        <v>415.26</v>
      </c>
      <c r="IS97" s="108">
        <v>0</v>
      </c>
      <c r="IT97" s="108">
        <v>0</v>
      </c>
      <c r="IU97" s="108">
        <v>0</v>
      </c>
      <c r="IV97" s="108">
        <v>0</v>
      </c>
      <c r="IW97" s="108">
        <v>0</v>
      </c>
      <c r="IX97" s="108">
        <v>0</v>
      </c>
      <c r="IZ97" s="108">
        <v>0</v>
      </c>
      <c r="JC97" s="108">
        <f t="shared" si="56"/>
        <v>982.77</v>
      </c>
      <c r="JD97" s="108">
        <f t="shared" si="55"/>
        <v>982.77</v>
      </c>
    </row>
    <row r="98" spans="1:264" x14ac:dyDescent="0.25">
      <c r="A98" s="108">
        <v>730120</v>
      </c>
      <c r="C98" s="108"/>
      <c r="D98" s="108"/>
      <c r="N98" s="108">
        <v>0</v>
      </c>
      <c r="O98" s="108">
        <v>0</v>
      </c>
      <c r="P98" s="108">
        <v>0</v>
      </c>
      <c r="Q98" s="108">
        <v>0</v>
      </c>
      <c r="R98" s="108">
        <v>0</v>
      </c>
      <c r="S98" s="108">
        <v>0</v>
      </c>
      <c r="T98" s="108">
        <v>0</v>
      </c>
      <c r="V98" s="108">
        <f t="shared" si="29"/>
        <v>0</v>
      </c>
      <c r="AC98" s="108">
        <v>0</v>
      </c>
      <c r="AD98" s="108">
        <v>0</v>
      </c>
      <c r="AE98" s="108">
        <v>0</v>
      </c>
      <c r="AF98" s="108">
        <v>925.47</v>
      </c>
      <c r="AG98" s="108">
        <v>421.59</v>
      </c>
      <c r="AH98" s="108">
        <v>0</v>
      </c>
      <c r="AI98" s="108">
        <v>0</v>
      </c>
      <c r="AL98" s="108">
        <f t="shared" si="33"/>
        <v>1347.06</v>
      </c>
      <c r="AM98" s="108">
        <f t="shared" si="30"/>
        <v>1347.06</v>
      </c>
      <c r="BD98" s="108">
        <f t="shared" si="34"/>
        <v>0</v>
      </c>
      <c r="BI98" s="108">
        <v>0</v>
      </c>
      <c r="BJ98" s="108">
        <v>0</v>
      </c>
      <c r="BR98" s="108">
        <f t="shared" si="35"/>
        <v>0</v>
      </c>
      <c r="BS98" s="108">
        <v>0</v>
      </c>
      <c r="BT98" s="108">
        <v>0</v>
      </c>
      <c r="BU98" s="108">
        <v>0</v>
      </c>
      <c r="BV98" s="108">
        <v>925.47</v>
      </c>
      <c r="BW98" s="108">
        <v>421.59</v>
      </c>
      <c r="BX98" s="108">
        <v>0</v>
      </c>
      <c r="BY98" s="108">
        <v>0</v>
      </c>
      <c r="BZ98" s="108">
        <v>0</v>
      </c>
      <c r="CB98" s="108">
        <f t="shared" si="36"/>
        <v>1347.06</v>
      </c>
      <c r="CC98" s="108">
        <f t="shared" si="37"/>
        <v>1347.06</v>
      </c>
      <c r="CT98" s="108">
        <f t="shared" si="31"/>
        <v>0</v>
      </c>
      <c r="CU98" s="108">
        <v>0</v>
      </c>
      <c r="CV98" s="108">
        <v>0</v>
      </c>
      <c r="CW98" s="108">
        <v>0</v>
      </c>
      <c r="CX98" s="108">
        <v>925.47</v>
      </c>
      <c r="CY98" s="108">
        <v>421.59</v>
      </c>
      <c r="CZ98" s="108">
        <v>0</v>
      </c>
      <c r="DA98" s="108">
        <v>0</v>
      </c>
      <c r="DB98" s="108">
        <v>0</v>
      </c>
      <c r="DD98" s="108">
        <v>0</v>
      </c>
      <c r="DE98" s="108">
        <f t="shared" si="38"/>
        <v>1347.06</v>
      </c>
      <c r="DF98" s="108">
        <f t="shared" si="39"/>
        <v>1347.06</v>
      </c>
      <c r="DG98" s="108">
        <v>0</v>
      </c>
      <c r="DH98" s="108">
        <v>0</v>
      </c>
      <c r="DI98" s="108">
        <v>0</v>
      </c>
      <c r="DJ98" s="108">
        <v>925.47</v>
      </c>
      <c r="DK98" s="108">
        <v>421.59</v>
      </c>
      <c r="DL98" s="108">
        <v>0</v>
      </c>
      <c r="DM98" s="108">
        <v>0</v>
      </c>
      <c r="DN98" s="108">
        <v>0</v>
      </c>
      <c r="DO98" s="108">
        <f t="shared" si="40"/>
        <v>1347.06</v>
      </c>
      <c r="DS98" s="108">
        <f t="shared" si="41"/>
        <v>0</v>
      </c>
      <c r="DT98" s="108">
        <v>0</v>
      </c>
      <c r="DU98" s="108">
        <v>0</v>
      </c>
      <c r="DV98" s="108">
        <v>0</v>
      </c>
      <c r="DW98" s="108">
        <v>925.4699999999998</v>
      </c>
      <c r="DX98" s="108">
        <v>421.59000000000009</v>
      </c>
      <c r="DY98" s="108">
        <v>0</v>
      </c>
      <c r="DZ98" s="108">
        <v>0</v>
      </c>
      <c r="EA98" s="108">
        <v>0</v>
      </c>
      <c r="ED98" s="108">
        <v>0</v>
      </c>
      <c r="EE98" s="108">
        <f t="shared" si="42"/>
        <v>1347.06</v>
      </c>
      <c r="EF98" s="108">
        <f t="shared" si="43"/>
        <v>1347.06</v>
      </c>
      <c r="EG98" s="108">
        <v>0</v>
      </c>
      <c r="EH98" s="108">
        <v>0</v>
      </c>
      <c r="EI98" s="108">
        <v>0</v>
      </c>
      <c r="EJ98" s="108">
        <v>0</v>
      </c>
      <c r="EK98" s="108">
        <v>0</v>
      </c>
      <c r="EL98" s="108">
        <v>0</v>
      </c>
      <c r="EM98" s="108">
        <v>0</v>
      </c>
      <c r="EN98" s="108">
        <f t="shared" si="44"/>
        <v>0</v>
      </c>
      <c r="EO98" s="108">
        <v>1807.3</v>
      </c>
      <c r="EP98" s="108">
        <v>0</v>
      </c>
      <c r="EQ98" s="108">
        <v>0</v>
      </c>
      <c r="ER98" s="108">
        <v>0</v>
      </c>
      <c r="ES98" s="108">
        <v>0</v>
      </c>
      <c r="ET98" s="108">
        <v>1079.72</v>
      </c>
      <c r="EU98" s="108">
        <v>0</v>
      </c>
      <c r="EV98" s="108">
        <v>0</v>
      </c>
      <c r="EW98" s="108">
        <v>0</v>
      </c>
      <c r="EX98" s="108">
        <v>0</v>
      </c>
      <c r="EY98" s="108">
        <v>0</v>
      </c>
      <c r="EZ98" s="108">
        <v>0</v>
      </c>
      <c r="FC98" s="108">
        <v>432.08</v>
      </c>
      <c r="FD98" s="108">
        <f t="shared" si="45"/>
        <v>3319.1</v>
      </c>
      <c r="FE98" s="108">
        <f t="shared" si="46"/>
        <v>3319.1</v>
      </c>
      <c r="FM98" s="108">
        <f t="shared" si="47"/>
        <v>0</v>
      </c>
      <c r="FU98" s="108">
        <f t="shared" si="32"/>
        <v>0</v>
      </c>
      <c r="FV98" s="108">
        <v>0</v>
      </c>
      <c r="GB98" s="108">
        <f t="shared" si="48"/>
        <v>0</v>
      </c>
      <c r="GJ98" s="108">
        <f t="shared" si="49"/>
        <v>0</v>
      </c>
      <c r="GK98" s="108">
        <v>1807.3</v>
      </c>
      <c r="GL98" s="108">
        <v>0</v>
      </c>
      <c r="GM98" s="108">
        <v>0</v>
      </c>
      <c r="GN98" s="108">
        <v>0</v>
      </c>
      <c r="GO98" s="108">
        <v>0</v>
      </c>
      <c r="GP98" s="108">
        <v>1079.72</v>
      </c>
      <c r="GQ98" s="108">
        <v>0</v>
      </c>
      <c r="GR98" s="108">
        <v>0</v>
      </c>
      <c r="GS98" s="108">
        <v>0</v>
      </c>
      <c r="GT98" s="108">
        <v>0</v>
      </c>
      <c r="GU98" s="108">
        <v>0</v>
      </c>
      <c r="GV98" s="108">
        <v>0</v>
      </c>
      <c r="GX98" s="108">
        <v>0</v>
      </c>
      <c r="GY98" s="108">
        <f t="shared" si="50"/>
        <v>2887.02</v>
      </c>
      <c r="GZ98" s="108">
        <f t="shared" si="51"/>
        <v>2887.02</v>
      </c>
      <c r="HR98" s="108">
        <f t="shared" si="52"/>
        <v>0</v>
      </c>
      <c r="HS98" s="108">
        <v>1807.3</v>
      </c>
      <c r="HT98" s="108">
        <v>0</v>
      </c>
      <c r="HU98" s="108">
        <v>0</v>
      </c>
      <c r="HV98" s="108">
        <v>0</v>
      </c>
      <c r="HW98" s="108">
        <v>0</v>
      </c>
      <c r="HX98" s="108">
        <v>1079.72</v>
      </c>
      <c r="HY98" s="108">
        <v>0</v>
      </c>
      <c r="HZ98" s="108">
        <v>0</v>
      </c>
      <c r="IA98" s="108">
        <v>0</v>
      </c>
      <c r="IB98" s="108">
        <v>0</v>
      </c>
      <c r="IC98" s="108">
        <v>0</v>
      </c>
      <c r="ID98" s="108">
        <v>0</v>
      </c>
      <c r="IF98" s="108">
        <v>0</v>
      </c>
      <c r="II98" s="108">
        <f t="shared" si="53"/>
        <v>2887.02</v>
      </c>
      <c r="IJ98" s="108">
        <f t="shared" si="54"/>
        <v>2887.02</v>
      </c>
      <c r="IM98" s="108">
        <v>1807.2899999999993</v>
      </c>
      <c r="IN98" s="108">
        <v>0</v>
      </c>
      <c r="IO98" s="108">
        <v>0</v>
      </c>
      <c r="IP98" s="108">
        <v>0</v>
      </c>
      <c r="IQ98" s="108">
        <v>0</v>
      </c>
      <c r="IR98" s="108">
        <v>1079.6999999999991</v>
      </c>
      <c r="IS98" s="108">
        <v>0</v>
      </c>
      <c r="IT98" s="108">
        <v>0</v>
      </c>
      <c r="IU98" s="108">
        <v>0</v>
      </c>
      <c r="IV98" s="108">
        <v>0</v>
      </c>
      <c r="IW98" s="108">
        <v>0</v>
      </c>
      <c r="IX98" s="108">
        <v>0</v>
      </c>
      <c r="IZ98" s="108">
        <v>0</v>
      </c>
      <c r="JC98" s="108">
        <f t="shared" si="56"/>
        <v>2886.9899999999984</v>
      </c>
      <c r="JD98" s="108">
        <f t="shared" si="55"/>
        <v>2886.9899999999984</v>
      </c>
    </row>
    <row r="99" spans="1:264" x14ac:dyDescent="0.25">
      <c r="A99" s="107">
        <v>630159</v>
      </c>
      <c r="N99" s="108">
        <v>0</v>
      </c>
      <c r="O99" s="108">
        <v>0</v>
      </c>
      <c r="P99" s="108">
        <v>0</v>
      </c>
      <c r="Q99" s="108">
        <v>0</v>
      </c>
      <c r="R99" s="108">
        <v>0</v>
      </c>
      <c r="S99" s="108">
        <v>0</v>
      </c>
      <c r="T99" s="108">
        <v>0</v>
      </c>
      <c r="V99" s="108">
        <f t="shared" si="29"/>
        <v>0</v>
      </c>
      <c r="AC99" s="108">
        <v>456.84</v>
      </c>
      <c r="AD99" s="108">
        <v>92.61</v>
      </c>
      <c r="AE99" s="108">
        <v>0</v>
      </c>
      <c r="AF99" s="108">
        <v>607.49</v>
      </c>
      <c r="AG99" s="108">
        <v>492.94</v>
      </c>
      <c r="AH99" s="108">
        <v>0</v>
      </c>
      <c r="AI99" s="108">
        <v>0</v>
      </c>
      <c r="AL99" s="108">
        <f t="shared" si="33"/>
        <v>1649.88</v>
      </c>
      <c r="AM99" s="108">
        <f t="shared" si="30"/>
        <v>1649.88</v>
      </c>
      <c r="BD99" s="108">
        <f t="shared" si="34"/>
        <v>0</v>
      </c>
      <c r="BI99" s="108">
        <v>25.44</v>
      </c>
      <c r="BJ99" s="108">
        <v>0</v>
      </c>
      <c r="BR99" s="108">
        <f t="shared" si="35"/>
        <v>25.44</v>
      </c>
      <c r="BS99" s="108">
        <v>456.84</v>
      </c>
      <c r="BT99" s="108">
        <v>92.61</v>
      </c>
      <c r="BU99" s="108">
        <v>0</v>
      </c>
      <c r="BV99" s="108">
        <v>607.49</v>
      </c>
      <c r="BW99" s="108">
        <v>492.94</v>
      </c>
      <c r="BX99" s="108">
        <v>0</v>
      </c>
      <c r="BY99" s="108">
        <v>0</v>
      </c>
      <c r="BZ99" s="108">
        <v>0</v>
      </c>
      <c r="CB99" s="108">
        <f t="shared" si="36"/>
        <v>1649.88</v>
      </c>
      <c r="CC99" s="108">
        <f t="shared" si="37"/>
        <v>1675.3200000000002</v>
      </c>
      <c r="CT99" s="108">
        <f t="shared" si="31"/>
        <v>0</v>
      </c>
      <c r="CU99" s="108">
        <v>456.84</v>
      </c>
      <c r="CV99" s="108">
        <v>92.61</v>
      </c>
      <c r="CW99" s="108">
        <v>0</v>
      </c>
      <c r="CX99" s="108">
        <v>607.49</v>
      </c>
      <c r="CY99" s="108">
        <v>492.94</v>
      </c>
      <c r="CZ99" s="108">
        <v>0</v>
      </c>
      <c r="DA99" s="108">
        <v>0</v>
      </c>
      <c r="DB99" s="108">
        <v>0</v>
      </c>
      <c r="DD99" s="108">
        <v>150</v>
      </c>
      <c r="DE99" s="108">
        <f t="shared" si="38"/>
        <v>1799.88</v>
      </c>
      <c r="DF99" s="108">
        <f t="shared" si="39"/>
        <v>1799.88</v>
      </c>
      <c r="DG99" s="108">
        <v>456.84</v>
      </c>
      <c r="DH99" s="108">
        <v>92.61</v>
      </c>
      <c r="DI99" s="108">
        <v>0</v>
      </c>
      <c r="DJ99" s="108">
        <v>607.49</v>
      </c>
      <c r="DK99" s="108">
        <v>492.94</v>
      </c>
      <c r="DL99" s="108">
        <v>0</v>
      </c>
      <c r="DM99" s="108">
        <v>0</v>
      </c>
      <c r="DN99" s="108">
        <v>0</v>
      </c>
      <c r="DO99" s="108">
        <f t="shared" si="40"/>
        <v>1649.88</v>
      </c>
      <c r="DS99" s="108">
        <f t="shared" si="41"/>
        <v>0</v>
      </c>
      <c r="DT99" s="108">
        <v>456.84000000000009</v>
      </c>
      <c r="DU99" s="108">
        <v>92.609999999999914</v>
      </c>
      <c r="DV99" s="108">
        <v>0</v>
      </c>
      <c r="DW99" s="108">
        <v>607.47999999999979</v>
      </c>
      <c r="DX99" s="108">
        <v>492.91999999999967</v>
      </c>
      <c r="DY99" s="108">
        <v>0</v>
      </c>
      <c r="DZ99" s="108">
        <v>0</v>
      </c>
      <c r="EA99" s="108">
        <v>0</v>
      </c>
      <c r="ED99" s="108">
        <v>403.27</v>
      </c>
      <c r="EE99" s="108">
        <f t="shared" si="42"/>
        <v>2053.1199999999994</v>
      </c>
      <c r="EF99" s="108">
        <f t="shared" si="43"/>
        <v>2053.1199999999994</v>
      </c>
      <c r="EG99" s="108">
        <v>0</v>
      </c>
      <c r="EH99" s="108">
        <v>64.8</v>
      </c>
      <c r="EI99" s="108">
        <v>0</v>
      </c>
      <c r="EJ99" s="108">
        <v>-31.64</v>
      </c>
      <c r="EK99" s="108">
        <v>0</v>
      </c>
      <c r="EL99" s="108">
        <v>0</v>
      </c>
      <c r="EM99" s="108">
        <v>0</v>
      </c>
      <c r="EN99" s="108">
        <f t="shared" si="44"/>
        <v>33.159999999999997</v>
      </c>
      <c r="EO99" s="108">
        <v>628.33000000000004</v>
      </c>
      <c r="EP99" s="108">
        <v>0</v>
      </c>
      <c r="EQ99" s="108">
        <v>0</v>
      </c>
      <c r="ER99" s="108">
        <v>0</v>
      </c>
      <c r="ES99" s="108">
        <v>0</v>
      </c>
      <c r="ET99" s="108">
        <v>385.61</v>
      </c>
      <c r="EU99" s="108">
        <v>0</v>
      </c>
      <c r="EV99" s="108">
        <v>0</v>
      </c>
      <c r="EW99" s="108">
        <v>311.85000000000002</v>
      </c>
      <c r="EX99" s="108">
        <v>0</v>
      </c>
      <c r="EY99" s="108">
        <v>297.68</v>
      </c>
      <c r="EZ99" s="108">
        <v>0</v>
      </c>
      <c r="FD99" s="108">
        <f t="shared" si="45"/>
        <v>1623.47</v>
      </c>
      <c r="FE99" s="108">
        <f t="shared" si="46"/>
        <v>1656.63</v>
      </c>
      <c r="FM99" s="108">
        <f t="shared" si="47"/>
        <v>0</v>
      </c>
      <c r="FU99" s="108">
        <f t="shared" si="32"/>
        <v>0</v>
      </c>
      <c r="FV99" s="108">
        <v>0</v>
      </c>
      <c r="GB99" s="108">
        <f t="shared" si="48"/>
        <v>0</v>
      </c>
      <c r="GJ99" s="108">
        <f t="shared" si="49"/>
        <v>0</v>
      </c>
      <c r="GK99" s="108">
        <v>628.33000000000004</v>
      </c>
      <c r="GL99" s="108">
        <v>0</v>
      </c>
      <c r="GM99" s="108">
        <v>0</v>
      </c>
      <c r="GN99" s="108">
        <v>0</v>
      </c>
      <c r="GO99" s="108">
        <v>0</v>
      </c>
      <c r="GP99" s="108">
        <v>385.61</v>
      </c>
      <c r="GQ99" s="108">
        <v>0</v>
      </c>
      <c r="GR99" s="108">
        <v>0</v>
      </c>
      <c r="GS99" s="108">
        <v>311.85000000000002</v>
      </c>
      <c r="GT99" s="108">
        <v>0</v>
      </c>
      <c r="GU99" s="108">
        <v>297.68</v>
      </c>
      <c r="GV99" s="108">
        <v>0</v>
      </c>
      <c r="GX99" s="108">
        <v>0</v>
      </c>
      <c r="GY99" s="108">
        <f t="shared" si="50"/>
        <v>1623.47</v>
      </c>
      <c r="GZ99" s="108">
        <f t="shared" si="51"/>
        <v>1623.47</v>
      </c>
      <c r="HR99" s="108">
        <f t="shared" si="52"/>
        <v>0</v>
      </c>
      <c r="HS99" s="108">
        <v>628.33000000000004</v>
      </c>
      <c r="HT99" s="108">
        <v>0</v>
      </c>
      <c r="HU99" s="108">
        <v>0</v>
      </c>
      <c r="HV99" s="108">
        <v>0</v>
      </c>
      <c r="HW99" s="108">
        <v>0</v>
      </c>
      <c r="HX99" s="108">
        <v>385.61</v>
      </c>
      <c r="HY99" s="108">
        <v>0</v>
      </c>
      <c r="HZ99" s="108">
        <v>0</v>
      </c>
      <c r="IA99" s="108">
        <v>311.85000000000002</v>
      </c>
      <c r="IB99" s="108">
        <v>0</v>
      </c>
      <c r="IC99" s="108">
        <v>297.68</v>
      </c>
      <c r="ID99" s="108">
        <v>0</v>
      </c>
      <c r="IF99" s="108">
        <v>0</v>
      </c>
      <c r="II99" s="108">
        <f t="shared" si="53"/>
        <v>1623.47</v>
      </c>
      <c r="IJ99" s="108">
        <f t="shared" si="54"/>
        <v>1623.47</v>
      </c>
      <c r="IM99" s="108">
        <v>628.34</v>
      </c>
      <c r="IN99" s="108">
        <v>0</v>
      </c>
      <c r="IO99" s="108">
        <v>0</v>
      </c>
      <c r="IP99" s="108">
        <v>0</v>
      </c>
      <c r="IQ99" s="108">
        <v>0</v>
      </c>
      <c r="IR99" s="108">
        <v>385.62000000000012</v>
      </c>
      <c r="IS99" s="108">
        <v>0</v>
      </c>
      <c r="IT99" s="108">
        <v>0</v>
      </c>
      <c r="IU99" s="108">
        <v>311.85000000000002</v>
      </c>
      <c r="IV99" s="108">
        <v>0</v>
      </c>
      <c r="IW99" s="108">
        <v>297.65999999999991</v>
      </c>
      <c r="IX99" s="108">
        <v>0</v>
      </c>
      <c r="IZ99" s="108">
        <v>0</v>
      </c>
      <c r="JA99" s="108">
        <v>150</v>
      </c>
      <c r="JC99" s="108">
        <f t="shared" si="56"/>
        <v>1773.47</v>
      </c>
      <c r="JD99" s="108">
        <f t="shared" si="55"/>
        <v>1773.47</v>
      </c>
    </row>
    <row r="100" spans="1:264" x14ac:dyDescent="0.25">
      <c r="A100" s="107">
        <v>630245</v>
      </c>
      <c r="N100" s="108">
        <v>0</v>
      </c>
      <c r="O100" s="108">
        <v>0</v>
      </c>
      <c r="P100" s="108">
        <v>0</v>
      </c>
      <c r="Q100" s="108">
        <v>0</v>
      </c>
      <c r="R100" s="108">
        <v>0</v>
      </c>
      <c r="S100" s="108">
        <v>0</v>
      </c>
      <c r="T100" s="108">
        <v>0</v>
      </c>
      <c r="V100" s="108">
        <f t="shared" si="29"/>
        <v>0</v>
      </c>
      <c r="AC100" s="108">
        <v>238.68</v>
      </c>
      <c r="AD100" s="108">
        <v>379.08</v>
      </c>
      <c r="AE100" s="108">
        <v>0</v>
      </c>
      <c r="AF100" s="108">
        <v>616.98</v>
      </c>
      <c r="AG100" s="108">
        <v>843.18</v>
      </c>
      <c r="AH100" s="108">
        <v>0</v>
      </c>
      <c r="AI100" s="108">
        <v>0</v>
      </c>
      <c r="AL100" s="108">
        <f t="shared" si="33"/>
        <v>2077.92</v>
      </c>
      <c r="AM100" s="108">
        <f t="shared" si="30"/>
        <v>2077.92</v>
      </c>
      <c r="BD100" s="108">
        <f t="shared" si="34"/>
        <v>0</v>
      </c>
      <c r="BI100" s="108">
        <v>46.24</v>
      </c>
      <c r="BJ100" s="108">
        <v>0</v>
      </c>
      <c r="BR100" s="108">
        <f t="shared" si="35"/>
        <v>46.24</v>
      </c>
      <c r="BS100" s="108">
        <v>238.68</v>
      </c>
      <c r="BT100" s="108">
        <v>379.08</v>
      </c>
      <c r="BU100" s="108">
        <v>0</v>
      </c>
      <c r="BV100" s="108">
        <v>616.98</v>
      </c>
      <c r="BW100" s="108">
        <v>843.18</v>
      </c>
      <c r="BX100" s="108">
        <v>0</v>
      </c>
      <c r="BY100" s="108">
        <v>0</v>
      </c>
      <c r="BZ100" s="108">
        <v>0</v>
      </c>
      <c r="CB100" s="108">
        <f t="shared" si="36"/>
        <v>2077.92</v>
      </c>
      <c r="CC100" s="108">
        <f t="shared" si="37"/>
        <v>2124.16</v>
      </c>
      <c r="CT100" s="108">
        <f t="shared" si="31"/>
        <v>0</v>
      </c>
      <c r="CU100" s="108">
        <v>238.68</v>
      </c>
      <c r="CV100" s="108">
        <v>379.08</v>
      </c>
      <c r="CW100" s="108">
        <v>0</v>
      </c>
      <c r="CX100" s="108">
        <v>616.98</v>
      </c>
      <c r="CY100" s="108">
        <v>843.18</v>
      </c>
      <c r="CZ100" s="108">
        <v>0</v>
      </c>
      <c r="DA100" s="108">
        <v>0</v>
      </c>
      <c r="DB100" s="108">
        <v>0</v>
      </c>
      <c r="DD100" s="108">
        <v>75</v>
      </c>
      <c r="DE100" s="108">
        <f t="shared" si="38"/>
        <v>2152.92</v>
      </c>
      <c r="DF100" s="108">
        <f t="shared" si="39"/>
        <v>2152.92</v>
      </c>
      <c r="DG100" s="108">
        <v>238.68</v>
      </c>
      <c r="DH100" s="108">
        <v>379.08</v>
      </c>
      <c r="DI100" s="108">
        <v>0</v>
      </c>
      <c r="DJ100" s="108">
        <v>616.98</v>
      </c>
      <c r="DK100" s="108">
        <v>843.18</v>
      </c>
      <c r="DL100" s="108">
        <v>0</v>
      </c>
      <c r="DM100" s="108">
        <v>0</v>
      </c>
      <c r="DN100" s="108">
        <v>0</v>
      </c>
      <c r="DO100" s="108">
        <f t="shared" si="40"/>
        <v>2077.92</v>
      </c>
      <c r="DS100" s="108">
        <f t="shared" si="41"/>
        <v>0</v>
      </c>
      <c r="DT100" s="108">
        <v>238.67999999999995</v>
      </c>
      <c r="DU100" s="108">
        <v>379.08000000000033</v>
      </c>
      <c r="DV100" s="108">
        <v>0</v>
      </c>
      <c r="DW100" s="108">
        <v>616.98</v>
      </c>
      <c r="DX100" s="108">
        <v>843.18000000000018</v>
      </c>
      <c r="DY100" s="108">
        <v>0</v>
      </c>
      <c r="DZ100" s="108">
        <v>0</v>
      </c>
      <c r="EA100" s="108">
        <v>0</v>
      </c>
      <c r="ED100" s="108">
        <v>0</v>
      </c>
      <c r="EE100" s="108">
        <f t="shared" si="42"/>
        <v>2077.9200000000005</v>
      </c>
      <c r="EF100" s="108">
        <f t="shared" si="43"/>
        <v>2077.9200000000005</v>
      </c>
      <c r="EG100" s="108">
        <v>0</v>
      </c>
      <c r="EH100" s="108">
        <v>0</v>
      </c>
      <c r="EI100" s="108">
        <v>0</v>
      </c>
      <c r="EJ100" s="108">
        <v>0</v>
      </c>
      <c r="EK100" s="108">
        <v>0</v>
      </c>
      <c r="EL100" s="108">
        <v>0</v>
      </c>
      <c r="EM100" s="108">
        <v>0</v>
      </c>
      <c r="EN100" s="108">
        <f t="shared" si="44"/>
        <v>0</v>
      </c>
      <c r="EO100" s="108">
        <v>0</v>
      </c>
      <c r="EP100" s="108">
        <v>0</v>
      </c>
      <c r="EQ100" s="108">
        <v>0</v>
      </c>
      <c r="ER100" s="108">
        <v>0</v>
      </c>
      <c r="ES100" s="108">
        <v>0</v>
      </c>
      <c r="ET100" s="108">
        <v>1494.99</v>
      </c>
      <c r="EU100" s="108">
        <v>0</v>
      </c>
      <c r="EV100" s="108">
        <v>0</v>
      </c>
      <c r="EW100" s="108">
        <v>415.8</v>
      </c>
      <c r="EX100" s="108">
        <v>0</v>
      </c>
      <c r="EY100" s="108">
        <v>491.4</v>
      </c>
      <c r="EZ100" s="108">
        <v>0</v>
      </c>
      <c r="FC100" s="108">
        <v>432.08</v>
      </c>
      <c r="FD100" s="108">
        <f t="shared" si="45"/>
        <v>2834.27</v>
      </c>
      <c r="FE100" s="108">
        <f t="shared" si="46"/>
        <v>2834.27</v>
      </c>
      <c r="FM100" s="108">
        <f t="shared" si="47"/>
        <v>0</v>
      </c>
      <c r="FU100" s="108">
        <f t="shared" si="32"/>
        <v>0</v>
      </c>
      <c r="FV100" s="108">
        <v>0</v>
      </c>
      <c r="GB100" s="108">
        <f t="shared" si="48"/>
        <v>0</v>
      </c>
      <c r="GJ100" s="108">
        <f t="shared" si="49"/>
        <v>0</v>
      </c>
      <c r="GK100" s="108">
        <v>0</v>
      </c>
      <c r="GL100" s="108">
        <v>0</v>
      </c>
      <c r="GM100" s="108">
        <v>0</v>
      </c>
      <c r="GN100" s="108">
        <v>0</v>
      </c>
      <c r="GO100" s="108">
        <v>0</v>
      </c>
      <c r="GP100" s="108">
        <v>1494.99</v>
      </c>
      <c r="GQ100" s="108">
        <v>0</v>
      </c>
      <c r="GR100" s="108">
        <v>0</v>
      </c>
      <c r="GS100" s="108">
        <v>415.8</v>
      </c>
      <c r="GT100" s="108">
        <v>0</v>
      </c>
      <c r="GU100" s="108">
        <v>491.4</v>
      </c>
      <c r="GV100" s="108">
        <v>0</v>
      </c>
      <c r="GX100" s="108">
        <v>0</v>
      </c>
      <c r="GY100" s="108">
        <f t="shared" si="50"/>
        <v>2402.19</v>
      </c>
      <c r="GZ100" s="108">
        <f t="shared" si="51"/>
        <v>2402.19</v>
      </c>
      <c r="HR100" s="108">
        <f t="shared" si="52"/>
        <v>0</v>
      </c>
      <c r="HS100" s="108">
        <v>0</v>
      </c>
      <c r="HT100" s="108">
        <v>0</v>
      </c>
      <c r="HU100" s="108">
        <v>0</v>
      </c>
      <c r="HV100" s="108">
        <v>0</v>
      </c>
      <c r="HW100" s="108">
        <v>0</v>
      </c>
      <c r="HX100" s="108">
        <v>1494.99</v>
      </c>
      <c r="HY100" s="108">
        <v>0</v>
      </c>
      <c r="HZ100" s="108">
        <v>0</v>
      </c>
      <c r="IA100" s="108">
        <v>415.8</v>
      </c>
      <c r="IB100" s="108">
        <v>0</v>
      </c>
      <c r="IC100" s="108">
        <v>491.4</v>
      </c>
      <c r="ID100" s="108">
        <v>0</v>
      </c>
      <c r="IF100" s="108">
        <v>0</v>
      </c>
      <c r="II100" s="108">
        <f t="shared" si="53"/>
        <v>2402.19</v>
      </c>
      <c r="IJ100" s="108">
        <f t="shared" si="54"/>
        <v>2402.19</v>
      </c>
      <c r="IM100" s="108">
        <v>0</v>
      </c>
      <c r="IN100" s="108">
        <v>0</v>
      </c>
      <c r="IO100" s="108">
        <v>0</v>
      </c>
      <c r="IP100" s="108">
        <v>0</v>
      </c>
      <c r="IQ100" s="108">
        <v>0</v>
      </c>
      <c r="IR100" s="108">
        <v>1494.9900000000005</v>
      </c>
      <c r="IS100" s="108">
        <v>0</v>
      </c>
      <c r="IT100" s="108">
        <v>0</v>
      </c>
      <c r="IU100" s="108">
        <v>415.80000000000013</v>
      </c>
      <c r="IV100" s="108">
        <v>0</v>
      </c>
      <c r="IW100" s="108">
        <v>491.39999999999986</v>
      </c>
      <c r="IX100" s="108">
        <v>0</v>
      </c>
      <c r="IZ100" s="108">
        <v>0</v>
      </c>
      <c r="JA100" s="108">
        <v>75</v>
      </c>
      <c r="JC100" s="108">
        <f t="shared" si="56"/>
        <v>2477.1900000000005</v>
      </c>
      <c r="JD100" s="108">
        <f t="shared" si="55"/>
        <v>2477.1900000000005</v>
      </c>
    </row>
    <row r="101" spans="1:264" x14ac:dyDescent="0.25">
      <c r="A101" s="107">
        <v>630161</v>
      </c>
      <c r="N101" s="108">
        <v>0</v>
      </c>
      <c r="O101" s="108">
        <v>0</v>
      </c>
      <c r="P101" s="108">
        <v>0</v>
      </c>
      <c r="Q101" s="108">
        <v>0</v>
      </c>
      <c r="R101" s="108">
        <v>0</v>
      </c>
      <c r="S101" s="108">
        <v>0</v>
      </c>
      <c r="T101" s="108">
        <v>0</v>
      </c>
      <c r="V101" s="108">
        <f t="shared" si="29"/>
        <v>0</v>
      </c>
      <c r="AC101" s="108">
        <v>0</v>
      </c>
      <c r="AD101" s="108">
        <v>442.26</v>
      </c>
      <c r="AE101" s="108">
        <v>0</v>
      </c>
      <c r="AF101" s="108">
        <v>308.49</v>
      </c>
      <c r="AG101" s="108">
        <v>843.18</v>
      </c>
      <c r="AH101" s="108">
        <v>0</v>
      </c>
      <c r="AI101" s="108">
        <v>0</v>
      </c>
      <c r="AL101" s="108">
        <f t="shared" si="33"/>
        <v>1593.9299999999998</v>
      </c>
      <c r="AM101" s="108">
        <f t="shared" si="30"/>
        <v>1593.9299999999998</v>
      </c>
      <c r="BD101" s="108">
        <f t="shared" si="34"/>
        <v>0</v>
      </c>
      <c r="BI101" s="108">
        <v>31.78</v>
      </c>
      <c r="BJ101" s="108">
        <v>0</v>
      </c>
      <c r="BR101" s="108">
        <f t="shared" si="35"/>
        <v>31.78</v>
      </c>
      <c r="BS101" s="108">
        <v>0</v>
      </c>
      <c r="BT101" s="108">
        <v>442.26</v>
      </c>
      <c r="BU101" s="108">
        <v>0</v>
      </c>
      <c r="BV101" s="108">
        <v>308.49</v>
      </c>
      <c r="BW101" s="108">
        <v>843.18</v>
      </c>
      <c r="BX101" s="108">
        <v>0</v>
      </c>
      <c r="BY101" s="108">
        <v>0</v>
      </c>
      <c r="BZ101" s="108">
        <v>0</v>
      </c>
      <c r="CB101" s="108">
        <f t="shared" si="36"/>
        <v>1593.9299999999998</v>
      </c>
      <c r="CC101" s="108">
        <f t="shared" si="37"/>
        <v>1625.7099999999998</v>
      </c>
      <c r="CT101" s="108">
        <f t="shared" si="31"/>
        <v>0</v>
      </c>
      <c r="CU101" s="108">
        <v>0</v>
      </c>
      <c r="CV101" s="108">
        <v>442.26</v>
      </c>
      <c r="CW101" s="108">
        <v>0</v>
      </c>
      <c r="CX101" s="108">
        <v>308.49</v>
      </c>
      <c r="CY101" s="108">
        <v>843.18</v>
      </c>
      <c r="CZ101" s="108">
        <v>0</v>
      </c>
      <c r="DA101" s="108">
        <v>0</v>
      </c>
      <c r="DB101" s="108">
        <v>0</v>
      </c>
      <c r="DD101" s="108">
        <v>0</v>
      </c>
      <c r="DE101" s="108">
        <f t="shared" si="38"/>
        <v>1593.9299999999998</v>
      </c>
      <c r="DF101" s="108">
        <f t="shared" si="39"/>
        <v>1593.9299999999998</v>
      </c>
      <c r="DG101" s="108">
        <v>0</v>
      </c>
      <c r="DH101" s="108">
        <v>442.26</v>
      </c>
      <c r="DI101" s="108">
        <v>0</v>
      </c>
      <c r="DJ101" s="108">
        <v>308.49</v>
      </c>
      <c r="DK101" s="108">
        <v>843.18</v>
      </c>
      <c r="DL101" s="108">
        <v>0</v>
      </c>
      <c r="DM101" s="108">
        <v>0</v>
      </c>
      <c r="DN101" s="108">
        <v>0</v>
      </c>
      <c r="DO101" s="108">
        <f t="shared" si="40"/>
        <v>1593.9299999999998</v>
      </c>
      <c r="DS101" s="108">
        <f t="shared" si="41"/>
        <v>0</v>
      </c>
      <c r="DT101" s="108">
        <v>0</v>
      </c>
      <c r="DU101" s="108">
        <v>442.26000000000022</v>
      </c>
      <c r="DV101" s="108">
        <v>0</v>
      </c>
      <c r="DW101" s="108">
        <v>308.49</v>
      </c>
      <c r="DX101" s="108">
        <v>843.18000000000018</v>
      </c>
      <c r="DY101" s="108">
        <v>0</v>
      </c>
      <c r="DZ101" s="108">
        <v>0</v>
      </c>
      <c r="EA101" s="108">
        <v>0</v>
      </c>
      <c r="ED101" s="108">
        <v>0</v>
      </c>
      <c r="EE101" s="108">
        <f t="shared" si="42"/>
        <v>1593.9300000000003</v>
      </c>
      <c r="EF101" s="108">
        <f t="shared" si="43"/>
        <v>1593.9300000000003</v>
      </c>
      <c r="EG101" s="108">
        <v>0</v>
      </c>
      <c r="EH101" s="108">
        <v>0</v>
      </c>
      <c r="EI101" s="108">
        <v>0</v>
      </c>
      <c r="EJ101" s="108">
        <v>0</v>
      </c>
      <c r="EK101" s="108">
        <v>0</v>
      </c>
      <c r="EL101" s="108">
        <v>0</v>
      </c>
      <c r="EM101" s="108">
        <v>0</v>
      </c>
      <c r="EN101" s="108">
        <f t="shared" si="44"/>
        <v>0</v>
      </c>
      <c r="EO101" s="108">
        <v>843.18</v>
      </c>
      <c r="EP101" s="108">
        <v>0</v>
      </c>
      <c r="EQ101" s="108">
        <v>0</v>
      </c>
      <c r="ER101" s="108">
        <v>0</v>
      </c>
      <c r="ES101" s="108">
        <v>0</v>
      </c>
      <c r="ET101" s="108">
        <v>711.9</v>
      </c>
      <c r="EU101" s="108">
        <v>0</v>
      </c>
      <c r="EV101" s="108">
        <v>0</v>
      </c>
      <c r="EW101" s="108">
        <v>0</v>
      </c>
      <c r="EX101" s="108">
        <v>0</v>
      </c>
      <c r="EY101" s="108">
        <v>0</v>
      </c>
      <c r="EZ101" s="108">
        <v>0</v>
      </c>
      <c r="FC101" s="108">
        <v>432.08</v>
      </c>
      <c r="FD101" s="108">
        <f t="shared" si="45"/>
        <v>1987.1599999999999</v>
      </c>
      <c r="FE101" s="108">
        <f t="shared" si="46"/>
        <v>1987.1599999999999</v>
      </c>
      <c r="FM101" s="108">
        <f t="shared" si="47"/>
        <v>0</v>
      </c>
      <c r="FU101" s="108">
        <f t="shared" si="32"/>
        <v>0</v>
      </c>
      <c r="FV101" s="108">
        <v>0</v>
      </c>
      <c r="GB101" s="108">
        <f t="shared" si="48"/>
        <v>0</v>
      </c>
      <c r="GJ101" s="108">
        <f t="shared" si="49"/>
        <v>0</v>
      </c>
      <c r="GK101" s="108">
        <v>843.18</v>
      </c>
      <c r="GL101" s="108">
        <v>0</v>
      </c>
      <c r="GM101" s="108">
        <v>0</v>
      </c>
      <c r="GN101" s="108">
        <v>0</v>
      </c>
      <c r="GO101" s="108">
        <v>0</v>
      </c>
      <c r="GP101" s="108">
        <v>711.9</v>
      </c>
      <c r="GQ101" s="108">
        <v>0</v>
      </c>
      <c r="GR101" s="108">
        <v>0</v>
      </c>
      <c r="GS101" s="108">
        <v>0</v>
      </c>
      <c r="GT101" s="108">
        <v>0</v>
      </c>
      <c r="GU101" s="108">
        <v>0</v>
      </c>
      <c r="GV101" s="108">
        <v>0</v>
      </c>
      <c r="GX101" s="108">
        <v>0</v>
      </c>
      <c r="GY101" s="108">
        <f t="shared" si="50"/>
        <v>1555.08</v>
      </c>
      <c r="GZ101" s="108">
        <f t="shared" si="51"/>
        <v>1555.08</v>
      </c>
      <c r="HR101" s="108">
        <f t="shared" si="52"/>
        <v>0</v>
      </c>
      <c r="HS101" s="108">
        <v>843.18</v>
      </c>
      <c r="HT101" s="108">
        <v>0</v>
      </c>
      <c r="HU101" s="108">
        <v>0</v>
      </c>
      <c r="HV101" s="108">
        <v>0</v>
      </c>
      <c r="HW101" s="108">
        <v>0</v>
      </c>
      <c r="HX101" s="108">
        <v>711.9</v>
      </c>
      <c r="HY101" s="108">
        <v>0</v>
      </c>
      <c r="HZ101" s="108">
        <v>0</v>
      </c>
      <c r="IA101" s="108">
        <v>0</v>
      </c>
      <c r="IB101" s="108">
        <v>0</v>
      </c>
      <c r="IC101" s="108">
        <v>0</v>
      </c>
      <c r="ID101" s="108">
        <v>0</v>
      </c>
      <c r="IF101" s="108">
        <v>0</v>
      </c>
      <c r="II101" s="108">
        <f t="shared" si="53"/>
        <v>1555.08</v>
      </c>
      <c r="IJ101" s="108">
        <f t="shared" si="54"/>
        <v>1555.08</v>
      </c>
      <c r="IM101" s="108">
        <v>843.18000000000018</v>
      </c>
      <c r="IN101" s="108">
        <v>0</v>
      </c>
      <c r="IO101" s="108">
        <v>0</v>
      </c>
      <c r="IP101" s="108">
        <v>0</v>
      </c>
      <c r="IQ101" s="108">
        <v>0</v>
      </c>
      <c r="IR101" s="108">
        <v>711.89999999999975</v>
      </c>
      <c r="IS101" s="108">
        <v>0</v>
      </c>
      <c r="IT101" s="108">
        <v>0</v>
      </c>
      <c r="IU101" s="108">
        <v>0</v>
      </c>
      <c r="IV101" s="108">
        <v>0</v>
      </c>
      <c r="IW101" s="108">
        <v>0</v>
      </c>
      <c r="IX101" s="108">
        <v>0</v>
      </c>
      <c r="IZ101" s="108">
        <v>0</v>
      </c>
      <c r="JC101" s="108">
        <f t="shared" si="56"/>
        <v>1555.08</v>
      </c>
      <c r="JD101" s="108">
        <f t="shared" si="55"/>
        <v>1555.08</v>
      </c>
    </row>
    <row r="102" spans="1:264" x14ac:dyDescent="0.25">
      <c r="A102" s="107">
        <v>730153</v>
      </c>
      <c r="N102" s="108">
        <v>0</v>
      </c>
      <c r="O102" s="108">
        <v>0</v>
      </c>
      <c r="P102" s="108">
        <v>0</v>
      </c>
      <c r="Q102" s="108">
        <v>0</v>
      </c>
      <c r="R102" s="108">
        <v>0</v>
      </c>
      <c r="S102" s="108">
        <v>0</v>
      </c>
      <c r="T102" s="108">
        <v>0</v>
      </c>
      <c r="V102" s="108">
        <f t="shared" si="29"/>
        <v>0</v>
      </c>
      <c r="AC102" s="108">
        <v>0</v>
      </c>
      <c r="AD102" s="108">
        <v>322.92</v>
      </c>
      <c r="AE102" s="108">
        <v>0</v>
      </c>
      <c r="AF102" s="108">
        <v>308.49</v>
      </c>
      <c r="AG102" s="108">
        <v>421.59</v>
      </c>
      <c r="AH102" s="108">
        <v>0</v>
      </c>
      <c r="AI102" s="108">
        <v>0</v>
      </c>
      <c r="AL102" s="108">
        <f t="shared" si="33"/>
        <v>1053</v>
      </c>
      <c r="AM102" s="108">
        <f t="shared" si="30"/>
        <v>1053</v>
      </c>
      <c r="BD102" s="108">
        <f t="shared" si="34"/>
        <v>0</v>
      </c>
      <c r="BI102" s="108">
        <v>15.34</v>
      </c>
      <c r="BJ102" s="108">
        <v>0</v>
      </c>
      <c r="BR102" s="108">
        <f t="shared" si="35"/>
        <v>15.34</v>
      </c>
      <c r="BS102" s="108">
        <v>0</v>
      </c>
      <c r="BT102" s="108">
        <v>322.92</v>
      </c>
      <c r="BU102" s="108">
        <v>0</v>
      </c>
      <c r="BV102" s="108">
        <v>308.49</v>
      </c>
      <c r="BW102" s="108">
        <v>421.59</v>
      </c>
      <c r="BX102" s="108">
        <v>0</v>
      </c>
      <c r="BY102" s="108">
        <v>0</v>
      </c>
      <c r="BZ102" s="108">
        <v>0</v>
      </c>
      <c r="CB102" s="108">
        <f t="shared" si="36"/>
        <v>1053</v>
      </c>
      <c r="CC102" s="108">
        <f t="shared" si="37"/>
        <v>1068.3399999999999</v>
      </c>
      <c r="CT102" s="108">
        <f t="shared" si="31"/>
        <v>0</v>
      </c>
      <c r="CU102" s="108">
        <v>0</v>
      </c>
      <c r="CV102" s="108">
        <v>322.92</v>
      </c>
      <c r="CW102" s="108">
        <v>0</v>
      </c>
      <c r="CX102" s="108">
        <v>308.49</v>
      </c>
      <c r="CY102" s="108">
        <v>421.59</v>
      </c>
      <c r="CZ102" s="108">
        <v>0</v>
      </c>
      <c r="DA102" s="108">
        <v>0</v>
      </c>
      <c r="DB102" s="108">
        <v>0</v>
      </c>
      <c r="DD102" s="108">
        <v>0</v>
      </c>
      <c r="DE102" s="108">
        <f t="shared" si="38"/>
        <v>1053</v>
      </c>
      <c r="DF102" s="108">
        <f t="shared" si="39"/>
        <v>1053</v>
      </c>
      <c r="DG102" s="108">
        <v>0</v>
      </c>
      <c r="DH102" s="108">
        <v>322.92</v>
      </c>
      <c r="DI102" s="108">
        <v>0</v>
      </c>
      <c r="DJ102" s="108">
        <v>308.49</v>
      </c>
      <c r="DK102" s="108">
        <v>421.59</v>
      </c>
      <c r="DL102" s="108">
        <v>0</v>
      </c>
      <c r="DM102" s="108">
        <v>0</v>
      </c>
      <c r="DN102" s="108">
        <v>0</v>
      </c>
      <c r="DO102" s="108">
        <f t="shared" si="40"/>
        <v>1053</v>
      </c>
      <c r="DS102" s="108">
        <f t="shared" si="41"/>
        <v>0</v>
      </c>
      <c r="DT102" s="108">
        <v>0</v>
      </c>
      <c r="DU102" s="108">
        <v>322.91999999999967</v>
      </c>
      <c r="DV102" s="108">
        <v>0</v>
      </c>
      <c r="DW102" s="108">
        <v>308.49</v>
      </c>
      <c r="DX102" s="108">
        <v>421.59000000000009</v>
      </c>
      <c r="DY102" s="108">
        <v>0</v>
      </c>
      <c r="DZ102" s="108">
        <v>0</v>
      </c>
      <c r="EA102" s="108">
        <v>0</v>
      </c>
      <c r="ED102" s="108">
        <v>0</v>
      </c>
      <c r="EE102" s="108">
        <f t="shared" si="42"/>
        <v>1052.9999999999998</v>
      </c>
      <c r="EF102" s="108">
        <f t="shared" si="43"/>
        <v>1052.9999999999998</v>
      </c>
      <c r="EG102" s="108">
        <v>0</v>
      </c>
      <c r="EH102" s="108">
        <v>0</v>
      </c>
      <c r="EI102" s="108">
        <v>0</v>
      </c>
      <c r="EJ102" s="108">
        <v>0</v>
      </c>
      <c r="EK102" s="108">
        <v>0</v>
      </c>
      <c r="EL102" s="108">
        <v>0</v>
      </c>
      <c r="EM102" s="108">
        <v>0</v>
      </c>
      <c r="EN102" s="108">
        <f t="shared" si="44"/>
        <v>0</v>
      </c>
      <c r="EO102" s="108">
        <v>964.79</v>
      </c>
      <c r="EP102" s="108">
        <v>0</v>
      </c>
      <c r="EQ102" s="108">
        <v>0</v>
      </c>
      <c r="ER102" s="108">
        <v>0</v>
      </c>
      <c r="ES102" s="108">
        <v>0</v>
      </c>
      <c r="ET102" s="108">
        <v>1439.62</v>
      </c>
      <c r="EU102" s="108">
        <v>0</v>
      </c>
      <c r="EV102" s="108">
        <v>0</v>
      </c>
      <c r="EW102" s="108">
        <v>0</v>
      </c>
      <c r="EX102" s="108">
        <v>0</v>
      </c>
      <c r="EY102" s="108">
        <v>283.5</v>
      </c>
      <c r="EZ102" s="108">
        <v>0</v>
      </c>
      <c r="FC102" s="108">
        <v>288.05</v>
      </c>
      <c r="FD102" s="108">
        <f t="shared" si="45"/>
        <v>2975.96</v>
      </c>
      <c r="FE102" s="108">
        <f t="shared" si="46"/>
        <v>2975.96</v>
      </c>
      <c r="FM102" s="108">
        <f t="shared" si="47"/>
        <v>0</v>
      </c>
      <c r="FU102" s="108">
        <f t="shared" si="32"/>
        <v>0</v>
      </c>
      <c r="FV102" s="108">
        <v>0</v>
      </c>
      <c r="GB102" s="108">
        <f t="shared" si="48"/>
        <v>0</v>
      </c>
      <c r="GJ102" s="108">
        <f t="shared" si="49"/>
        <v>0</v>
      </c>
      <c r="GK102" s="108">
        <v>964.79</v>
      </c>
      <c r="GL102" s="108">
        <v>0</v>
      </c>
      <c r="GM102" s="108">
        <v>0</v>
      </c>
      <c r="GN102" s="108">
        <v>0</v>
      </c>
      <c r="GO102" s="108">
        <v>0</v>
      </c>
      <c r="GP102" s="108">
        <v>1439.62</v>
      </c>
      <c r="GQ102" s="108">
        <v>0</v>
      </c>
      <c r="GR102" s="108">
        <v>0</v>
      </c>
      <c r="GS102" s="108">
        <v>0</v>
      </c>
      <c r="GT102" s="108">
        <v>0</v>
      </c>
      <c r="GU102" s="108">
        <v>283.5</v>
      </c>
      <c r="GV102" s="108">
        <v>0</v>
      </c>
      <c r="GX102" s="108">
        <v>0</v>
      </c>
      <c r="GY102" s="108">
        <f t="shared" si="50"/>
        <v>2687.91</v>
      </c>
      <c r="GZ102" s="108">
        <f t="shared" si="51"/>
        <v>2687.91</v>
      </c>
      <c r="HR102" s="108">
        <f t="shared" si="52"/>
        <v>0</v>
      </c>
      <c r="HS102" s="108">
        <v>964.79</v>
      </c>
      <c r="HT102" s="108">
        <v>0</v>
      </c>
      <c r="HU102" s="108">
        <v>0</v>
      </c>
      <c r="HV102" s="108">
        <v>0</v>
      </c>
      <c r="HW102" s="108">
        <v>0</v>
      </c>
      <c r="HX102" s="108">
        <v>1439.62</v>
      </c>
      <c r="HY102" s="108">
        <v>0</v>
      </c>
      <c r="HZ102" s="108">
        <v>0</v>
      </c>
      <c r="IA102" s="108">
        <v>0</v>
      </c>
      <c r="IB102" s="108">
        <v>0</v>
      </c>
      <c r="IC102" s="108">
        <v>283.5</v>
      </c>
      <c r="ID102" s="108">
        <v>0</v>
      </c>
      <c r="IF102" s="108">
        <v>0</v>
      </c>
      <c r="II102" s="108">
        <f t="shared" si="53"/>
        <v>2687.91</v>
      </c>
      <c r="IJ102" s="108">
        <f t="shared" si="54"/>
        <v>2687.91</v>
      </c>
      <c r="IM102" s="108">
        <v>964.80000000000018</v>
      </c>
      <c r="IN102" s="108">
        <v>0</v>
      </c>
      <c r="IO102" s="108">
        <v>0</v>
      </c>
      <c r="IP102" s="108">
        <v>0</v>
      </c>
      <c r="IQ102" s="108">
        <v>0</v>
      </c>
      <c r="IR102" s="108">
        <v>1439.62</v>
      </c>
      <c r="IS102" s="108">
        <v>0</v>
      </c>
      <c r="IT102" s="108">
        <v>0</v>
      </c>
      <c r="IU102" s="108">
        <v>0</v>
      </c>
      <c r="IV102" s="108">
        <v>0</v>
      </c>
      <c r="IW102" s="108">
        <v>283.5</v>
      </c>
      <c r="IX102" s="108">
        <v>0</v>
      </c>
      <c r="IZ102" s="108">
        <v>0</v>
      </c>
      <c r="JC102" s="108">
        <f t="shared" si="56"/>
        <v>2687.92</v>
      </c>
      <c r="JD102" s="108">
        <f t="shared" si="55"/>
        <v>2687.92</v>
      </c>
    </row>
    <row r="103" spans="1:264" x14ac:dyDescent="0.25">
      <c r="A103" s="107">
        <v>730168</v>
      </c>
      <c r="N103" s="108">
        <v>0</v>
      </c>
      <c r="O103" s="108">
        <v>0</v>
      </c>
      <c r="P103" s="108">
        <v>0</v>
      </c>
      <c r="Q103" s="108">
        <v>0</v>
      </c>
      <c r="R103" s="108">
        <v>0</v>
      </c>
      <c r="S103" s="108">
        <v>0</v>
      </c>
      <c r="T103" s="108">
        <v>0</v>
      </c>
      <c r="V103" s="108">
        <f t="shared" si="29"/>
        <v>0</v>
      </c>
      <c r="AC103" s="108">
        <v>0</v>
      </c>
      <c r="AD103" s="108">
        <v>0</v>
      </c>
      <c r="AE103" s="108">
        <v>0</v>
      </c>
      <c r="AF103" s="108">
        <v>0</v>
      </c>
      <c r="AG103" s="108">
        <v>843.18</v>
      </c>
      <c r="AH103" s="108">
        <v>0</v>
      </c>
      <c r="AI103" s="108">
        <v>0</v>
      </c>
      <c r="AL103" s="108">
        <f t="shared" si="33"/>
        <v>843.18</v>
      </c>
      <c r="AM103" s="108">
        <f t="shared" si="30"/>
        <v>843.18</v>
      </c>
      <c r="BD103" s="108">
        <f t="shared" si="34"/>
        <v>0</v>
      </c>
      <c r="BI103" s="108">
        <v>0</v>
      </c>
      <c r="BJ103" s="108">
        <v>0</v>
      </c>
      <c r="BR103" s="108">
        <f t="shared" si="35"/>
        <v>0</v>
      </c>
      <c r="BS103" s="108">
        <v>0</v>
      </c>
      <c r="BT103" s="108">
        <v>0</v>
      </c>
      <c r="BU103" s="108">
        <v>0</v>
      </c>
      <c r="BV103" s="108">
        <v>0</v>
      </c>
      <c r="BW103" s="108">
        <v>843.18</v>
      </c>
      <c r="BX103" s="108">
        <v>0</v>
      </c>
      <c r="BY103" s="108">
        <v>0</v>
      </c>
      <c r="BZ103" s="108">
        <v>0</v>
      </c>
      <c r="CB103" s="108">
        <f t="shared" si="36"/>
        <v>843.18</v>
      </c>
      <c r="CC103" s="108">
        <f t="shared" si="37"/>
        <v>843.18</v>
      </c>
      <c r="CT103" s="108">
        <f t="shared" si="31"/>
        <v>0</v>
      </c>
      <c r="CU103" s="108">
        <v>0</v>
      </c>
      <c r="CV103" s="108">
        <v>0</v>
      </c>
      <c r="CW103" s="108">
        <v>0</v>
      </c>
      <c r="CX103" s="108">
        <v>0</v>
      </c>
      <c r="CY103" s="108">
        <v>843.18</v>
      </c>
      <c r="CZ103" s="108">
        <v>0</v>
      </c>
      <c r="DA103" s="108">
        <v>0</v>
      </c>
      <c r="DB103" s="108">
        <v>0</v>
      </c>
      <c r="DD103" s="108">
        <v>0</v>
      </c>
      <c r="DE103" s="108">
        <f t="shared" si="38"/>
        <v>843.18</v>
      </c>
      <c r="DF103" s="108">
        <f t="shared" si="39"/>
        <v>843.18</v>
      </c>
      <c r="DG103" s="108">
        <v>0</v>
      </c>
      <c r="DH103" s="108">
        <v>0</v>
      </c>
      <c r="DI103" s="108">
        <v>0</v>
      </c>
      <c r="DJ103" s="108">
        <v>0</v>
      </c>
      <c r="DK103" s="108">
        <v>843.18</v>
      </c>
      <c r="DL103" s="108">
        <v>0</v>
      </c>
      <c r="DM103" s="108">
        <v>0</v>
      </c>
      <c r="DN103" s="108">
        <v>0</v>
      </c>
      <c r="DO103" s="108">
        <f t="shared" si="40"/>
        <v>843.18</v>
      </c>
      <c r="DS103" s="108">
        <f t="shared" si="41"/>
        <v>0</v>
      </c>
      <c r="DT103" s="108">
        <v>0</v>
      </c>
      <c r="DU103" s="108">
        <v>0</v>
      </c>
      <c r="DV103" s="108">
        <v>0</v>
      </c>
      <c r="DW103" s="108">
        <v>0</v>
      </c>
      <c r="DX103" s="108">
        <v>843.18000000000018</v>
      </c>
      <c r="DY103" s="108">
        <v>0</v>
      </c>
      <c r="DZ103" s="108">
        <v>0</v>
      </c>
      <c r="EA103" s="108">
        <v>0</v>
      </c>
      <c r="ED103" s="108">
        <v>144.03</v>
      </c>
      <c r="EE103" s="108">
        <f t="shared" si="42"/>
        <v>987.21000000000015</v>
      </c>
      <c r="EF103" s="108">
        <f t="shared" si="43"/>
        <v>987.21000000000015</v>
      </c>
      <c r="EG103" s="108">
        <v>0</v>
      </c>
      <c r="EH103" s="108">
        <v>0</v>
      </c>
      <c r="EI103" s="108">
        <v>0</v>
      </c>
      <c r="EJ103" s="108">
        <v>0</v>
      </c>
      <c r="EK103" s="108">
        <v>0</v>
      </c>
      <c r="EL103" s="108">
        <v>0</v>
      </c>
      <c r="EM103" s="108">
        <v>0</v>
      </c>
      <c r="EN103" s="108">
        <f t="shared" si="44"/>
        <v>0</v>
      </c>
      <c r="EO103" s="108">
        <v>1078.3</v>
      </c>
      <c r="EP103" s="108">
        <v>0</v>
      </c>
      <c r="EQ103" s="108">
        <v>0</v>
      </c>
      <c r="ER103" s="108">
        <v>0</v>
      </c>
      <c r="ES103" s="108">
        <v>0</v>
      </c>
      <c r="ET103" s="108">
        <v>664.44</v>
      </c>
      <c r="EU103" s="108">
        <v>0</v>
      </c>
      <c r="EV103" s="108">
        <v>0</v>
      </c>
      <c r="EW103" s="108">
        <v>0</v>
      </c>
      <c r="EX103" s="108">
        <v>0</v>
      </c>
      <c r="EY103" s="108">
        <v>0</v>
      </c>
      <c r="EZ103" s="108">
        <v>0</v>
      </c>
      <c r="FC103" s="108">
        <v>0</v>
      </c>
      <c r="FD103" s="108">
        <f t="shared" si="45"/>
        <v>1742.74</v>
      </c>
      <c r="FE103" s="108">
        <f t="shared" si="46"/>
        <v>1742.74</v>
      </c>
      <c r="FM103" s="108">
        <f t="shared" si="47"/>
        <v>0</v>
      </c>
      <c r="FU103" s="108">
        <f t="shared" si="32"/>
        <v>0</v>
      </c>
      <c r="FV103" s="108">
        <v>0</v>
      </c>
      <c r="GB103" s="108">
        <f t="shared" si="48"/>
        <v>0</v>
      </c>
      <c r="GJ103" s="108">
        <f t="shared" si="49"/>
        <v>0</v>
      </c>
      <c r="GK103" s="108">
        <v>1078.3</v>
      </c>
      <c r="GL103" s="108">
        <v>0</v>
      </c>
      <c r="GM103" s="108">
        <v>0</v>
      </c>
      <c r="GN103" s="108">
        <v>0</v>
      </c>
      <c r="GO103" s="108">
        <v>0</v>
      </c>
      <c r="GP103" s="108">
        <v>664.44</v>
      </c>
      <c r="GQ103" s="108">
        <v>0</v>
      </c>
      <c r="GR103" s="108">
        <v>0</v>
      </c>
      <c r="GS103" s="108">
        <v>0</v>
      </c>
      <c r="GT103" s="108">
        <v>0</v>
      </c>
      <c r="GU103" s="108">
        <v>0</v>
      </c>
      <c r="GV103" s="108">
        <v>0</v>
      </c>
      <c r="GX103" s="108">
        <v>0</v>
      </c>
      <c r="GY103" s="108">
        <f t="shared" si="50"/>
        <v>1742.74</v>
      </c>
      <c r="GZ103" s="108">
        <f t="shared" si="51"/>
        <v>1742.74</v>
      </c>
      <c r="HR103" s="108">
        <f t="shared" si="52"/>
        <v>0</v>
      </c>
      <c r="HS103" s="108">
        <v>1078.3</v>
      </c>
      <c r="HT103" s="108">
        <v>0</v>
      </c>
      <c r="HU103" s="108">
        <v>0</v>
      </c>
      <c r="HV103" s="108">
        <v>0</v>
      </c>
      <c r="HW103" s="108">
        <v>0</v>
      </c>
      <c r="HX103" s="108">
        <v>664.44</v>
      </c>
      <c r="HY103" s="108">
        <v>0</v>
      </c>
      <c r="HZ103" s="108">
        <v>0</v>
      </c>
      <c r="IA103" s="108">
        <v>0</v>
      </c>
      <c r="IB103" s="108">
        <v>0</v>
      </c>
      <c r="IC103" s="108">
        <v>0</v>
      </c>
      <c r="ID103" s="108">
        <v>0</v>
      </c>
      <c r="IF103" s="108">
        <v>0</v>
      </c>
      <c r="II103" s="108">
        <f t="shared" si="53"/>
        <v>1742.74</v>
      </c>
      <c r="IJ103" s="108">
        <f t="shared" si="54"/>
        <v>1742.74</v>
      </c>
      <c r="IM103" s="108">
        <v>1078.2899999999993</v>
      </c>
      <c r="IN103" s="108">
        <v>0</v>
      </c>
      <c r="IO103" s="108">
        <v>0</v>
      </c>
      <c r="IP103" s="108">
        <v>0</v>
      </c>
      <c r="IQ103" s="108">
        <v>0</v>
      </c>
      <c r="IR103" s="108">
        <v>664.44</v>
      </c>
      <c r="IS103" s="108">
        <v>0</v>
      </c>
      <c r="IT103" s="108">
        <v>0</v>
      </c>
      <c r="IU103" s="108">
        <v>0</v>
      </c>
      <c r="IV103" s="108">
        <v>0</v>
      </c>
      <c r="IW103" s="108">
        <v>0</v>
      </c>
      <c r="IX103" s="108">
        <v>0</v>
      </c>
      <c r="IZ103" s="108">
        <v>0</v>
      </c>
      <c r="JC103" s="108">
        <f t="shared" si="56"/>
        <v>1742.7299999999993</v>
      </c>
      <c r="JD103" s="108">
        <f t="shared" si="55"/>
        <v>1742.7299999999993</v>
      </c>
    </row>
    <row r="104" spans="1:264" x14ac:dyDescent="0.25">
      <c r="A104" s="107">
        <v>630236</v>
      </c>
      <c r="N104" s="108">
        <v>-660.48</v>
      </c>
      <c r="O104" s="108">
        <v>-558.08000000000004</v>
      </c>
      <c r="P104" s="108">
        <v>0</v>
      </c>
      <c r="Q104" s="108">
        <v>-169.88</v>
      </c>
      <c r="R104" s="108">
        <v>-229.11</v>
      </c>
      <c r="S104" s="108">
        <v>-32.64</v>
      </c>
      <c r="T104" s="108">
        <v>-148.32</v>
      </c>
      <c r="V104" s="108">
        <f t="shared" si="29"/>
        <v>-1798.5100000000002</v>
      </c>
      <c r="AC104" s="108">
        <v>265.68</v>
      </c>
      <c r="AD104" s="108">
        <v>265.68</v>
      </c>
      <c r="AE104" s="108">
        <v>0</v>
      </c>
      <c r="AF104" s="108">
        <v>154.25</v>
      </c>
      <c r="AG104" s="108">
        <v>1063.7</v>
      </c>
      <c r="AH104" s="108">
        <v>49.2</v>
      </c>
      <c r="AI104" s="108">
        <v>0</v>
      </c>
      <c r="AL104" s="108">
        <f t="shared" si="33"/>
        <v>1798.51</v>
      </c>
      <c r="AM104" s="108">
        <f t="shared" si="30"/>
        <v>0</v>
      </c>
      <c r="BA104" s="108">
        <v>-1369.9699999999998</v>
      </c>
      <c r="BD104" s="108">
        <f t="shared" si="34"/>
        <v>-1369.9699999999998</v>
      </c>
      <c r="BI104" s="108">
        <v>48.51</v>
      </c>
      <c r="BJ104" s="108">
        <v>106.44</v>
      </c>
      <c r="BR104" s="108">
        <f t="shared" si="35"/>
        <v>154.94999999999999</v>
      </c>
      <c r="BS104" s="108">
        <v>265.68</v>
      </c>
      <c r="BT104" s="108">
        <v>265.68</v>
      </c>
      <c r="BU104" s="108">
        <v>0</v>
      </c>
      <c r="BV104" s="108">
        <v>154.25</v>
      </c>
      <c r="BW104" s="108">
        <v>1063.7</v>
      </c>
      <c r="BX104" s="108">
        <v>49.2</v>
      </c>
      <c r="BY104" s="108">
        <v>0</v>
      </c>
      <c r="BZ104" s="108">
        <v>106.44</v>
      </c>
      <c r="CB104" s="108">
        <f t="shared" si="36"/>
        <v>1904.95</v>
      </c>
      <c r="CC104" s="108">
        <f t="shared" si="37"/>
        <v>689.93000000000029</v>
      </c>
      <c r="CT104" s="108">
        <f t="shared" si="31"/>
        <v>0</v>
      </c>
      <c r="CU104" s="108">
        <v>265.68</v>
      </c>
      <c r="CV104" s="108">
        <v>265.68</v>
      </c>
      <c r="CW104" s="108">
        <v>0</v>
      </c>
      <c r="CX104" s="108">
        <v>154.25</v>
      </c>
      <c r="CY104" s="108">
        <v>1063.7</v>
      </c>
      <c r="CZ104" s="108">
        <v>49.2</v>
      </c>
      <c r="DA104" s="108">
        <v>0</v>
      </c>
      <c r="DB104" s="108">
        <v>106.44</v>
      </c>
      <c r="DD104" s="108">
        <v>0</v>
      </c>
      <c r="DE104" s="108">
        <f t="shared" si="38"/>
        <v>1904.95</v>
      </c>
      <c r="DF104" s="108">
        <f t="shared" si="39"/>
        <v>1904.95</v>
      </c>
      <c r="DG104" s="108">
        <v>265.68</v>
      </c>
      <c r="DH104" s="108">
        <v>265.68</v>
      </c>
      <c r="DI104" s="108">
        <v>0</v>
      </c>
      <c r="DJ104" s="108">
        <v>154.25</v>
      </c>
      <c r="DK104" s="108">
        <v>1063.7</v>
      </c>
      <c r="DL104" s="108">
        <v>49.2</v>
      </c>
      <c r="DM104" s="108">
        <v>0</v>
      </c>
      <c r="DN104" s="108">
        <v>106.44</v>
      </c>
      <c r="DO104" s="108">
        <f t="shared" si="40"/>
        <v>1904.95</v>
      </c>
      <c r="DS104" s="108">
        <f t="shared" si="41"/>
        <v>0</v>
      </c>
      <c r="DT104" s="108">
        <v>265.67999999999989</v>
      </c>
      <c r="DU104" s="108">
        <v>265.67999999999989</v>
      </c>
      <c r="DV104" s="108">
        <v>0</v>
      </c>
      <c r="DW104" s="108">
        <v>154.23000000000002</v>
      </c>
      <c r="DX104" s="108">
        <v>1063.7200000000009</v>
      </c>
      <c r="DY104" s="108">
        <v>49.200000000000017</v>
      </c>
      <c r="DZ104" s="108">
        <v>0</v>
      </c>
      <c r="EA104" s="108">
        <v>106.44</v>
      </c>
      <c r="ED104" s="108">
        <v>360.06</v>
      </c>
      <c r="EE104" s="108">
        <f t="shared" si="42"/>
        <v>2265.0100000000011</v>
      </c>
      <c r="EF104" s="108">
        <f t="shared" si="43"/>
        <v>2265.0100000000011</v>
      </c>
      <c r="EG104" s="108">
        <v>0</v>
      </c>
      <c r="EH104" s="108">
        <v>0</v>
      </c>
      <c r="EI104" s="108">
        <v>0</v>
      </c>
      <c r="EJ104" s="108">
        <v>0</v>
      </c>
      <c r="EK104" s="108">
        <v>0</v>
      </c>
      <c r="EL104" s="108">
        <v>0</v>
      </c>
      <c r="EM104" s="108">
        <v>0</v>
      </c>
      <c r="EN104" s="108">
        <f t="shared" si="44"/>
        <v>0</v>
      </c>
      <c r="EO104" s="108">
        <v>2140.38</v>
      </c>
      <c r="EP104" s="108">
        <v>0</v>
      </c>
      <c r="EQ104" s="108">
        <v>0</v>
      </c>
      <c r="ER104" s="108">
        <v>355.95</v>
      </c>
      <c r="ES104" s="108">
        <v>0</v>
      </c>
      <c r="ET104" s="108">
        <v>355.95</v>
      </c>
      <c r="EU104" s="108">
        <v>0</v>
      </c>
      <c r="EV104" s="108">
        <v>0</v>
      </c>
      <c r="EW104" s="108">
        <v>0</v>
      </c>
      <c r="EX104" s="108">
        <v>0</v>
      </c>
      <c r="EY104" s="108">
        <v>0</v>
      </c>
      <c r="EZ104" s="108">
        <v>0</v>
      </c>
      <c r="FC104" s="108">
        <v>0</v>
      </c>
      <c r="FD104" s="108">
        <f t="shared" si="45"/>
        <v>2852.2799999999997</v>
      </c>
      <c r="FE104" s="108">
        <f t="shared" si="46"/>
        <v>2852.2799999999997</v>
      </c>
      <c r="FM104" s="108">
        <f t="shared" si="47"/>
        <v>0</v>
      </c>
      <c r="FU104" s="108">
        <f t="shared" si="32"/>
        <v>0</v>
      </c>
      <c r="FV104" s="108">
        <v>35.67</v>
      </c>
      <c r="GB104" s="108">
        <f t="shared" si="48"/>
        <v>35.67</v>
      </c>
      <c r="GJ104" s="108">
        <f t="shared" si="49"/>
        <v>0</v>
      </c>
      <c r="GK104" s="108">
        <v>2140.38</v>
      </c>
      <c r="GL104" s="108">
        <v>0</v>
      </c>
      <c r="GM104" s="108">
        <v>0</v>
      </c>
      <c r="GN104" s="108">
        <v>355.95</v>
      </c>
      <c r="GO104" s="108">
        <v>0</v>
      </c>
      <c r="GP104" s="108">
        <v>355.95</v>
      </c>
      <c r="GQ104" s="108">
        <v>0</v>
      </c>
      <c r="GR104" s="108">
        <v>0</v>
      </c>
      <c r="GS104" s="108">
        <v>0</v>
      </c>
      <c r="GT104" s="108">
        <v>0</v>
      </c>
      <c r="GU104" s="108">
        <v>0</v>
      </c>
      <c r="GV104" s="108">
        <v>0</v>
      </c>
      <c r="GX104" s="108">
        <v>35.67</v>
      </c>
      <c r="GY104" s="108">
        <f t="shared" si="50"/>
        <v>2887.95</v>
      </c>
      <c r="GZ104" s="108">
        <f t="shared" si="51"/>
        <v>2923.62</v>
      </c>
      <c r="HR104" s="108">
        <f t="shared" si="52"/>
        <v>0</v>
      </c>
      <c r="HS104" s="108">
        <v>2140.38</v>
      </c>
      <c r="HT104" s="108">
        <v>0</v>
      </c>
      <c r="HU104" s="108">
        <v>0</v>
      </c>
      <c r="HV104" s="108">
        <v>355.95</v>
      </c>
      <c r="HW104" s="108">
        <v>0</v>
      </c>
      <c r="HX104" s="108">
        <v>355.95</v>
      </c>
      <c r="HY104" s="108">
        <v>0</v>
      </c>
      <c r="HZ104" s="108">
        <v>0</v>
      </c>
      <c r="IA104" s="108">
        <v>0</v>
      </c>
      <c r="IB104" s="108">
        <v>0</v>
      </c>
      <c r="IC104" s="108">
        <v>0</v>
      </c>
      <c r="ID104" s="108">
        <v>0</v>
      </c>
      <c r="IF104" s="108">
        <v>35.67</v>
      </c>
      <c r="II104" s="108">
        <f t="shared" si="53"/>
        <v>2887.95</v>
      </c>
      <c r="IJ104" s="108">
        <f t="shared" si="54"/>
        <v>2887.95</v>
      </c>
      <c r="IM104" s="108">
        <v>2140.38</v>
      </c>
      <c r="IN104" s="108">
        <v>0</v>
      </c>
      <c r="IO104" s="108">
        <v>0</v>
      </c>
      <c r="IP104" s="108">
        <v>355.94999999999987</v>
      </c>
      <c r="IQ104" s="108">
        <v>0</v>
      </c>
      <c r="IR104" s="108">
        <v>355.94999999999987</v>
      </c>
      <c r="IS104" s="108">
        <v>0</v>
      </c>
      <c r="IT104" s="108">
        <v>0</v>
      </c>
      <c r="IU104" s="108">
        <v>0</v>
      </c>
      <c r="IV104" s="108">
        <v>0</v>
      </c>
      <c r="IW104" s="108">
        <v>0</v>
      </c>
      <c r="IX104" s="108">
        <v>0</v>
      </c>
      <c r="IZ104" s="108">
        <v>0</v>
      </c>
      <c r="JC104" s="108">
        <f t="shared" si="56"/>
        <v>2852.2799999999997</v>
      </c>
      <c r="JD104" s="108">
        <f t="shared" si="55"/>
        <v>2852.2799999999997</v>
      </c>
    </row>
    <row r="105" spans="1:264" x14ac:dyDescent="0.25">
      <c r="A105" s="107">
        <v>730138</v>
      </c>
      <c r="N105" s="108">
        <v>0</v>
      </c>
      <c r="O105" s="108">
        <v>0</v>
      </c>
      <c r="P105" s="108">
        <v>0</v>
      </c>
      <c r="Q105" s="108">
        <v>0</v>
      </c>
      <c r="R105" s="108">
        <v>0</v>
      </c>
      <c r="S105" s="108">
        <v>0</v>
      </c>
      <c r="T105" s="108">
        <v>0</v>
      </c>
      <c r="V105" s="108">
        <f t="shared" si="29"/>
        <v>0</v>
      </c>
      <c r="AC105" s="108">
        <v>210.6</v>
      </c>
      <c r="AD105" s="108">
        <v>379.08</v>
      </c>
      <c r="AE105" s="108">
        <v>0</v>
      </c>
      <c r="AF105" s="108">
        <v>1233.96</v>
      </c>
      <c r="AG105" s="108">
        <v>421.59</v>
      </c>
      <c r="AH105" s="108">
        <v>0</v>
      </c>
      <c r="AI105" s="108">
        <v>0</v>
      </c>
      <c r="AL105" s="108">
        <f t="shared" si="33"/>
        <v>2245.23</v>
      </c>
      <c r="AM105" s="108">
        <f t="shared" si="30"/>
        <v>2245.23</v>
      </c>
      <c r="BD105" s="108">
        <f t="shared" si="34"/>
        <v>0</v>
      </c>
      <c r="BI105" s="108">
        <v>26.48</v>
      </c>
      <c r="BJ105" s="108">
        <v>0</v>
      </c>
      <c r="BR105" s="108">
        <f t="shared" si="35"/>
        <v>26.48</v>
      </c>
      <c r="BS105" s="108">
        <v>210.6</v>
      </c>
      <c r="BT105" s="108">
        <v>379.08</v>
      </c>
      <c r="BU105" s="108">
        <v>0</v>
      </c>
      <c r="BV105" s="108">
        <v>1233.96</v>
      </c>
      <c r="BW105" s="108">
        <v>421.59</v>
      </c>
      <c r="BX105" s="108">
        <v>0</v>
      </c>
      <c r="BY105" s="108">
        <v>0</v>
      </c>
      <c r="BZ105" s="108">
        <v>0</v>
      </c>
      <c r="CB105" s="108">
        <f t="shared" si="36"/>
        <v>2245.23</v>
      </c>
      <c r="CC105" s="108">
        <f t="shared" si="37"/>
        <v>2271.71</v>
      </c>
      <c r="CT105" s="108">
        <f t="shared" si="31"/>
        <v>0</v>
      </c>
      <c r="CU105" s="108">
        <v>210.6</v>
      </c>
      <c r="CV105" s="108">
        <v>379.08</v>
      </c>
      <c r="CW105" s="108">
        <v>0</v>
      </c>
      <c r="CX105" s="108">
        <v>1233.96</v>
      </c>
      <c r="CY105" s="108">
        <v>421.59</v>
      </c>
      <c r="CZ105" s="108">
        <v>0</v>
      </c>
      <c r="DA105" s="108">
        <v>0</v>
      </c>
      <c r="DB105" s="108">
        <v>0</v>
      </c>
      <c r="DD105" s="108">
        <v>0</v>
      </c>
      <c r="DE105" s="108">
        <f t="shared" si="38"/>
        <v>2245.23</v>
      </c>
      <c r="DF105" s="108">
        <f t="shared" si="39"/>
        <v>2245.23</v>
      </c>
      <c r="DG105" s="108">
        <v>210.6</v>
      </c>
      <c r="DH105" s="108">
        <v>379.08</v>
      </c>
      <c r="DI105" s="108">
        <v>0</v>
      </c>
      <c r="DJ105" s="108">
        <v>1233.96</v>
      </c>
      <c r="DK105" s="108">
        <v>421.59</v>
      </c>
      <c r="DL105" s="108">
        <v>0</v>
      </c>
      <c r="DM105" s="108">
        <v>0</v>
      </c>
      <c r="DN105" s="108">
        <v>0</v>
      </c>
      <c r="DO105" s="108">
        <f t="shared" si="40"/>
        <v>2245.23</v>
      </c>
      <c r="DS105" s="108">
        <f t="shared" si="41"/>
        <v>0</v>
      </c>
      <c r="DT105" s="108">
        <v>210.59999999999994</v>
      </c>
      <c r="DU105" s="108">
        <v>379.08000000000033</v>
      </c>
      <c r="DV105" s="108">
        <v>0</v>
      </c>
      <c r="DW105" s="108">
        <v>1233.96</v>
      </c>
      <c r="DX105" s="108">
        <v>421.59000000000009</v>
      </c>
      <c r="DY105" s="108">
        <v>0</v>
      </c>
      <c r="DZ105" s="108">
        <v>0</v>
      </c>
      <c r="EA105" s="108">
        <v>0</v>
      </c>
      <c r="ED105" s="108">
        <v>720.13</v>
      </c>
      <c r="EE105" s="108">
        <f t="shared" si="42"/>
        <v>2965.3600000000006</v>
      </c>
      <c r="EF105" s="108">
        <f t="shared" si="43"/>
        <v>2965.3600000000006</v>
      </c>
      <c r="EG105" s="108">
        <v>0</v>
      </c>
      <c r="EH105" s="108">
        <v>0</v>
      </c>
      <c r="EI105" s="108">
        <v>0</v>
      </c>
      <c r="EJ105" s="108">
        <v>0</v>
      </c>
      <c r="EK105" s="108">
        <v>0</v>
      </c>
      <c r="EL105" s="108">
        <v>0</v>
      </c>
      <c r="EM105" s="108">
        <v>0</v>
      </c>
      <c r="EN105" s="108">
        <f t="shared" si="44"/>
        <v>0</v>
      </c>
      <c r="EO105" s="108">
        <v>2918.7</v>
      </c>
      <c r="EP105" s="108">
        <v>0</v>
      </c>
      <c r="EQ105" s="108">
        <v>0</v>
      </c>
      <c r="ER105" s="108">
        <v>0</v>
      </c>
      <c r="ES105" s="108">
        <v>0</v>
      </c>
      <c r="ET105" s="108">
        <v>3345.93</v>
      </c>
      <c r="EU105" s="108">
        <v>0</v>
      </c>
      <c r="EV105" s="108">
        <v>0</v>
      </c>
      <c r="EW105" s="108">
        <v>283.5</v>
      </c>
      <c r="EX105" s="108">
        <v>0</v>
      </c>
      <c r="EY105" s="108">
        <v>283.5</v>
      </c>
      <c r="EZ105" s="108">
        <v>0</v>
      </c>
      <c r="FD105" s="108">
        <f t="shared" si="45"/>
        <v>6831.6299999999992</v>
      </c>
      <c r="FE105" s="108">
        <f t="shared" si="46"/>
        <v>6831.6299999999992</v>
      </c>
      <c r="FM105" s="108">
        <f t="shared" si="47"/>
        <v>0</v>
      </c>
      <c r="FU105" s="108">
        <f t="shared" si="32"/>
        <v>0</v>
      </c>
      <c r="FV105" s="108">
        <v>22.62</v>
      </c>
      <c r="GB105" s="108">
        <f t="shared" si="48"/>
        <v>22.62</v>
      </c>
      <c r="GJ105" s="108">
        <f t="shared" si="49"/>
        <v>0</v>
      </c>
      <c r="GK105" s="108">
        <v>2918.7</v>
      </c>
      <c r="GL105" s="108">
        <v>0</v>
      </c>
      <c r="GM105" s="108">
        <v>0</v>
      </c>
      <c r="GN105" s="108">
        <v>0</v>
      </c>
      <c r="GO105" s="108">
        <v>0</v>
      </c>
      <c r="GP105" s="108">
        <v>3345.93</v>
      </c>
      <c r="GQ105" s="108">
        <v>0</v>
      </c>
      <c r="GR105" s="108">
        <v>0</v>
      </c>
      <c r="GS105" s="108">
        <v>283.5</v>
      </c>
      <c r="GT105" s="108">
        <v>0</v>
      </c>
      <c r="GU105" s="108">
        <v>283.5</v>
      </c>
      <c r="GV105" s="108">
        <v>0</v>
      </c>
      <c r="GX105" s="108">
        <v>22.62</v>
      </c>
      <c r="GY105" s="108">
        <f t="shared" si="50"/>
        <v>6854.2499999999991</v>
      </c>
      <c r="GZ105" s="108">
        <f t="shared" si="51"/>
        <v>6876.869999999999</v>
      </c>
      <c r="HR105" s="108">
        <f t="shared" si="52"/>
        <v>0</v>
      </c>
      <c r="HS105" s="108">
        <v>2918.7</v>
      </c>
      <c r="HT105" s="108">
        <v>0</v>
      </c>
      <c r="HU105" s="108">
        <v>0</v>
      </c>
      <c r="HV105" s="108">
        <v>0</v>
      </c>
      <c r="HW105" s="108">
        <v>0</v>
      </c>
      <c r="HX105" s="108">
        <v>3345.93</v>
      </c>
      <c r="HY105" s="108">
        <v>0</v>
      </c>
      <c r="HZ105" s="108">
        <v>0</v>
      </c>
      <c r="IA105" s="108">
        <v>283.5</v>
      </c>
      <c r="IB105" s="108">
        <v>0</v>
      </c>
      <c r="IC105" s="108">
        <v>283.5</v>
      </c>
      <c r="ID105" s="108">
        <v>0</v>
      </c>
      <c r="IF105" s="108">
        <v>22.62</v>
      </c>
      <c r="II105" s="108">
        <f t="shared" si="53"/>
        <v>6854.2499999999991</v>
      </c>
      <c r="IJ105" s="108">
        <f t="shared" si="54"/>
        <v>6854.2499999999991</v>
      </c>
      <c r="IM105" s="108">
        <v>2918.6999999999989</v>
      </c>
      <c r="IN105" s="108">
        <v>0</v>
      </c>
      <c r="IO105" s="108">
        <v>0</v>
      </c>
      <c r="IP105" s="108">
        <v>0</v>
      </c>
      <c r="IQ105" s="108">
        <v>0</v>
      </c>
      <c r="IR105" s="108">
        <v>3345.9299999999989</v>
      </c>
      <c r="IS105" s="108">
        <v>0</v>
      </c>
      <c r="IT105" s="108">
        <v>0</v>
      </c>
      <c r="IU105" s="108">
        <v>283.5</v>
      </c>
      <c r="IV105" s="108">
        <v>0</v>
      </c>
      <c r="IW105" s="108">
        <v>283.5</v>
      </c>
      <c r="IX105" s="108">
        <v>0</v>
      </c>
      <c r="IZ105" s="108">
        <v>22.62</v>
      </c>
      <c r="JC105" s="108">
        <f t="shared" si="56"/>
        <v>6854.2499999999973</v>
      </c>
      <c r="JD105" s="108">
        <f t="shared" si="55"/>
        <v>6854.2499999999973</v>
      </c>
    </row>
    <row r="106" spans="1:264" x14ac:dyDescent="0.25">
      <c r="A106" s="107">
        <v>730155</v>
      </c>
      <c r="N106" s="108">
        <v>0</v>
      </c>
      <c r="O106" s="108">
        <v>0</v>
      </c>
      <c r="P106" s="108">
        <v>0</v>
      </c>
      <c r="Q106" s="108">
        <v>0</v>
      </c>
      <c r="R106" s="108">
        <v>0</v>
      </c>
      <c r="S106" s="108">
        <v>0</v>
      </c>
      <c r="T106" s="108">
        <v>0</v>
      </c>
      <c r="V106" s="108">
        <f t="shared" si="29"/>
        <v>0</v>
      </c>
      <c r="AC106" s="108">
        <v>435.24</v>
      </c>
      <c r="AD106" s="108">
        <v>224.64</v>
      </c>
      <c r="AE106" s="108">
        <v>0</v>
      </c>
      <c r="AF106" s="108">
        <v>616.98</v>
      </c>
      <c r="AG106" s="108">
        <v>224.85</v>
      </c>
      <c r="AH106" s="108">
        <v>0</v>
      </c>
      <c r="AI106" s="108">
        <v>0</v>
      </c>
      <c r="AL106" s="108">
        <f t="shared" si="33"/>
        <v>1501.71</v>
      </c>
      <c r="AM106" s="108">
        <f t="shared" si="30"/>
        <v>1501.71</v>
      </c>
      <c r="BD106" s="108">
        <f t="shared" si="34"/>
        <v>0</v>
      </c>
      <c r="BI106" s="108">
        <v>26.86</v>
      </c>
      <c r="BJ106" s="108">
        <v>16.649999999999999</v>
      </c>
      <c r="BR106" s="108">
        <f t="shared" si="35"/>
        <v>43.51</v>
      </c>
      <c r="BS106" s="108">
        <v>435.24</v>
      </c>
      <c r="BT106" s="108">
        <v>224.64</v>
      </c>
      <c r="BU106" s="108">
        <v>0</v>
      </c>
      <c r="BV106" s="108">
        <v>616.98</v>
      </c>
      <c r="BW106" s="108">
        <v>224.85</v>
      </c>
      <c r="BX106" s="108">
        <v>0</v>
      </c>
      <c r="BY106" s="108">
        <v>0</v>
      </c>
      <c r="BZ106" s="108">
        <v>16.649999999999999</v>
      </c>
      <c r="CB106" s="108">
        <f t="shared" si="36"/>
        <v>1518.3600000000001</v>
      </c>
      <c r="CC106" s="108">
        <f t="shared" si="37"/>
        <v>1561.8700000000001</v>
      </c>
      <c r="CT106" s="108">
        <f t="shared" si="31"/>
        <v>0</v>
      </c>
      <c r="CU106" s="108">
        <v>435.24</v>
      </c>
      <c r="CV106" s="108">
        <v>224.64</v>
      </c>
      <c r="CW106" s="108">
        <v>0</v>
      </c>
      <c r="CX106" s="108">
        <v>616.98</v>
      </c>
      <c r="CY106" s="108">
        <v>224.85</v>
      </c>
      <c r="CZ106" s="108">
        <v>0</v>
      </c>
      <c r="DA106" s="108">
        <v>0</v>
      </c>
      <c r="DB106" s="108">
        <v>16.649999999999999</v>
      </c>
      <c r="DD106" s="108">
        <v>0</v>
      </c>
      <c r="DE106" s="108">
        <f t="shared" si="38"/>
        <v>1518.3600000000001</v>
      </c>
      <c r="DF106" s="108">
        <f t="shared" si="39"/>
        <v>1518.3600000000001</v>
      </c>
      <c r="DG106" s="108">
        <v>435.24</v>
      </c>
      <c r="DH106" s="108">
        <v>224.64</v>
      </c>
      <c r="DI106" s="108">
        <v>0</v>
      </c>
      <c r="DJ106" s="108">
        <v>616.98</v>
      </c>
      <c r="DK106" s="108">
        <v>224.85</v>
      </c>
      <c r="DL106" s="108">
        <v>0</v>
      </c>
      <c r="DM106" s="108">
        <v>0</v>
      </c>
      <c r="DN106" s="108">
        <v>16.649999999999999</v>
      </c>
      <c r="DO106" s="108">
        <f t="shared" si="40"/>
        <v>1518.3600000000001</v>
      </c>
      <c r="DS106" s="108">
        <f t="shared" si="41"/>
        <v>0</v>
      </c>
      <c r="DT106" s="108">
        <v>435.24000000000024</v>
      </c>
      <c r="DU106" s="108">
        <v>224.6400000000001</v>
      </c>
      <c r="DV106" s="108">
        <v>0</v>
      </c>
      <c r="DW106" s="108">
        <v>616.98</v>
      </c>
      <c r="DX106" s="108">
        <v>224.83999999999995</v>
      </c>
      <c r="DY106" s="108">
        <v>0</v>
      </c>
      <c r="DZ106" s="108">
        <v>0</v>
      </c>
      <c r="EA106" s="108">
        <v>16.649999999999999</v>
      </c>
      <c r="ED106" s="108">
        <v>0</v>
      </c>
      <c r="EE106" s="108">
        <f t="shared" si="42"/>
        <v>1518.3500000000004</v>
      </c>
      <c r="EF106" s="108">
        <f t="shared" si="43"/>
        <v>1518.3500000000004</v>
      </c>
      <c r="EG106" s="108">
        <v>0</v>
      </c>
      <c r="EH106" s="108">
        <v>0</v>
      </c>
      <c r="EI106" s="108">
        <v>0</v>
      </c>
      <c r="EJ106" s="108">
        <v>0</v>
      </c>
      <c r="EK106" s="108">
        <v>0</v>
      </c>
      <c r="EL106" s="108">
        <v>0</v>
      </c>
      <c r="EM106" s="108">
        <v>0</v>
      </c>
      <c r="EN106" s="108">
        <f t="shared" si="44"/>
        <v>0</v>
      </c>
      <c r="EO106" s="108">
        <v>908.04</v>
      </c>
      <c r="EP106" s="108">
        <v>0</v>
      </c>
      <c r="EQ106" s="108">
        <v>0</v>
      </c>
      <c r="ER106" s="108">
        <v>0</v>
      </c>
      <c r="ES106" s="108">
        <v>0</v>
      </c>
      <c r="ET106" s="108">
        <v>0</v>
      </c>
      <c r="EU106" s="108">
        <v>0</v>
      </c>
      <c r="EV106" s="108">
        <v>0</v>
      </c>
      <c r="EW106" s="108">
        <v>822.15</v>
      </c>
      <c r="EX106" s="108">
        <v>0</v>
      </c>
      <c r="EY106" s="108">
        <v>198.45</v>
      </c>
      <c r="EZ106" s="108">
        <v>0</v>
      </c>
      <c r="FC106" s="108">
        <v>220.84</v>
      </c>
      <c r="FD106" s="108">
        <f t="shared" si="45"/>
        <v>2149.48</v>
      </c>
      <c r="FE106" s="108">
        <f t="shared" si="46"/>
        <v>2149.48</v>
      </c>
      <c r="FM106" s="108">
        <f t="shared" si="47"/>
        <v>0</v>
      </c>
      <c r="FU106" s="108">
        <f t="shared" si="32"/>
        <v>0</v>
      </c>
      <c r="FV106" s="108">
        <v>22.62</v>
      </c>
      <c r="GB106" s="108">
        <f t="shared" si="48"/>
        <v>22.62</v>
      </c>
      <c r="GJ106" s="108">
        <f t="shared" si="49"/>
        <v>0</v>
      </c>
      <c r="GK106" s="108">
        <v>908.04</v>
      </c>
      <c r="GL106" s="108">
        <v>0</v>
      </c>
      <c r="GM106" s="108">
        <v>0</v>
      </c>
      <c r="GN106" s="108">
        <v>0</v>
      </c>
      <c r="GO106" s="108">
        <v>0</v>
      </c>
      <c r="GP106" s="108">
        <v>0</v>
      </c>
      <c r="GQ106" s="108">
        <v>0</v>
      </c>
      <c r="GR106" s="108">
        <v>0</v>
      </c>
      <c r="GS106" s="108">
        <v>822.15</v>
      </c>
      <c r="GT106" s="108">
        <v>0</v>
      </c>
      <c r="GU106" s="108">
        <v>198.45</v>
      </c>
      <c r="GV106" s="108">
        <v>0</v>
      </c>
      <c r="GX106" s="108">
        <v>22.62</v>
      </c>
      <c r="GY106" s="108">
        <f t="shared" si="50"/>
        <v>1951.26</v>
      </c>
      <c r="GZ106" s="108">
        <f t="shared" si="51"/>
        <v>1973.8799999999999</v>
      </c>
      <c r="HR106" s="108">
        <f t="shared" si="52"/>
        <v>0</v>
      </c>
      <c r="HS106" s="108">
        <v>908.04</v>
      </c>
      <c r="HT106" s="108">
        <v>0</v>
      </c>
      <c r="HU106" s="108">
        <v>0</v>
      </c>
      <c r="HV106" s="108">
        <v>0</v>
      </c>
      <c r="HW106" s="108">
        <v>0</v>
      </c>
      <c r="HX106" s="108">
        <v>0</v>
      </c>
      <c r="HY106" s="108">
        <v>0</v>
      </c>
      <c r="HZ106" s="108">
        <v>0</v>
      </c>
      <c r="IA106" s="108">
        <v>822.15</v>
      </c>
      <c r="IB106" s="108">
        <v>0</v>
      </c>
      <c r="IC106" s="108">
        <v>198.45</v>
      </c>
      <c r="ID106" s="108">
        <v>0</v>
      </c>
      <c r="IF106" s="108">
        <v>22.62</v>
      </c>
      <c r="II106" s="108">
        <f t="shared" si="53"/>
        <v>1951.26</v>
      </c>
      <c r="IJ106" s="108">
        <f t="shared" si="54"/>
        <v>1951.26</v>
      </c>
      <c r="IM106" s="108">
        <v>908.04</v>
      </c>
      <c r="IN106" s="108">
        <v>0</v>
      </c>
      <c r="IO106" s="108">
        <v>0</v>
      </c>
      <c r="IP106" s="108">
        <v>0</v>
      </c>
      <c r="IQ106" s="108">
        <v>0</v>
      </c>
      <c r="IR106" s="108">
        <v>0</v>
      </c>
      <c r="IS106" s="108">
        <v>0</v>
      </c>
      <c r="IT106" s="108">
        <v>0</v>
      </c>
      <c r="IU106" s="108">
        <v>822.14999999999975</v>
      </c>
      <c r="IV106" s="108">
        <v>0</v>
      </c>
      <c r="IW106" s="108">
        <v>198.44999999999993</v>
      </c>
      <c r="IX106" s="108">
        <v>0</v>
      </c>
      <c r="IZ106" s="108">
        <v>22.62</v>
      </c>
      <c r="JC106" s="108">
        <f t="shared" si="56"/>
        <v>1951.2599999999993</v>
      </c>
      <c r="JD106" s="108">
        <f t="shared" si="55"/>
        <v>1951.2599999999993</v>
      </c>
    </row>
    <row r="107" spans="1:264" x14ac:dyDescent="0.25">
      <c r="A107" s="107">
        <v>730107</v>
      </c>
      <c r="N107" s="108">
        <v>122.88</v>
      </c>
      <c r="O107" s="108">
        <v>122.88</v>
      </c>
      <c r="P107" s="108">
        <v>0</v>
      </c>
      <c r="Q107" s="108">
        <v>0</v>
      </c>
      <c r="R107" s="108">
        <v>0</v>
      </c>
      <c r="S107" s="108">
        <v>0</v>
      </c>
      <c r="T107" s="108">
        <v>0</v>
      </c>
      <c r="V107" s="108">
        <f t="shared" si="29"/>
        <v>245.76</v>
      </c>
      <c r="AC107" s="108">
        <v>531.36</v>
      </c>
      <c r="AD107" s="108">
        <v>531.36</v>
      </c>
      <c r="AE107" s="108">
        <v>0</v>
      </c>
      <c r="AF107" s="108">
        <v>308.49</v>
      </c>
      <c r="AG107" s="108">
        <v>2328.4699999999998</v>
      </c>
      <c r="AH107" s="108">
        <v>0</v>
      </c>
      <c r="AI107" s="108">
        <v>0</v>
      </c>
      <c r="AL107" s="108">
        <f t="shared" si="33"/>
        <v>3699.68</v>
      </c>
      <c r="AM107" s="108">
        <f t="shared" si="30"/>
        <v>3945.4399999999996</v>
      </c>
      <c r="BD107" s="108">
        <f t="shared" si="34"/>
        <v>0</v>
      </c>
      <c r="BI107" s="108">
        <v>42.37</v>
      </c>
      <c r="BJ107" s="108">
        <v>0</v>
      </c>
      <c r="BR107" s="108">
        <f t="shared" si="35"/>
        <v>42.37</v>
      </c>
      <c r="BS107" s="108">
        <v>531.36</v>
      </c>
      <c r="BT107" s="108">
        <v>531.36</v>
      </c>
      <c r="BU107" s="108">
        <v>0</v>
      </c>
      <c r="BV107" s="108">
        <v>308.49</v>
      </c>
      <c r="BW107" s="108">
        <v>2328.4699999999998</v>
      </c>
      <c r="BX107" s="108">
        <v>0</v>
      </c>
      <c r="BY107" s="108">
        <v>0</v>
      </c>
      <c r="BZ107" s="108">
        <v>0</v>
      </c>
      <c r="CB107" s="108">
        <f t="shared" si="36"/>
        <v>3699.68</v>
      </c>
      <c r="CC107" s="108">
        <f t="shared" si="37"/>
        <v>3742.0499999999997</v>
      </c>
      <c r="CT107" s="108">
        <f t="shared" si="31"/>
        <v>0</v>
      </c>
      <c r="CU107" s="108">
        <v>531.36</v>
      </c>
      <c r="CV107" s="108">
        <v>531.36</v>
      </c>
      <c r="CW107" s="108">
        <v>0</v>
      </c>
      <c r="CX107" s="108">
        <v>308.49</v>
      </c>
      <c r="CY107" s="108">
        <v>2328.4699999999998</v>
      </c>
      <c r="CZ107" s="108">
        <v>0</v>
      </c>
      <c r="DA107" s="108">
        <v>0</v>
      </c>
      <c r="DB107" s="108">
        <v>0</v>
      </c>
      <c r="DD107" s="108">
        <v>0</v>
      </c>
      <c r="DE107" s="108">
        <f t="shared" si="38"/>
        <v>3699.68</v>
      </c>
      <c r="DF107" s="108">
        <f t="shared" si="39"/>
        <v>3699.68</v>
      </c>
      <c r="DG107" s="108">
        <v>531.36</v>
      </c>
      <c r="DH107" s="108">
        <v>531.36</v>
      </c>
      <c r="DI107" s="108">
        <v>0</v>
      </c>
      <c r="DJ107" s="108">
        <v>308.49</v>
      </c>
      <c r="DK107" s="108">
        <v>2328.4699999999998</v>
      </c>
      <c r="DL107" s="108">
        <v>0</v>
      </c>
      <c r="DM107" s="108">
        <v>0</v>
      </c>
      <c r="DN107" s="108">
        <v>0</v>
      </c>
      <c r="DO107" s="108">
        <f t="shared" si="40"/>
        <v>3699.68</v>
      </c>
      <c r="DS107" s="108">
        <f t="shared" si="41"/>
        <v>0</v>
      </c>
      <c r="DT107" s="108">
        <v>531.35999999999979</v>
      </c>
      <c r="DU107" s="108">
        <v>531.35999999999979</v>
      </c>
      <c r="DV107" s="108">
        <v>0</v>
      </c>
      <c r="DW107" s="108">
        <v>308.49</v>
      </c>
      <c r="DX107" s="108">
        <v>2328.490000000003</v>
      </c>
      <c r="DY107" s="108">
        <v>0</v>
      </c>
      <c r="DZ107" s="108">
        <v>0</v>
      </c>
      <c r="EA107" s="108">
        <v>0</v>
      </c>
      <c r="ED107" s="108">
        <v>696.12</v>
      </c>
      <c r="EE107" s="108">
        <f t="shared" si="42"/>
        <v>4395.8200000000024</v>
      </c>
      <c r="EF107" s="108">
        <f t="shared" si="43"/>
        <v>4395.8200000000024</v>
      </c>
      <c r="EG107" s="108">
        <v>0</v>
      </c>
      <c r="EH107" s="108">
        <v>0</v>
      </c>
      <c r="EI107" s="108">
        <v>0</v>
      </c>
      <c r="EJ107" s="108">
        <v>0</v>
      </c>
      <c r="EK107" s="108">
        <v>0</v>
      </c>
      <c r="EL107" s="108">
        <v>0</v>
      </c>
      <c r="EM107" s="108">
        <v>0</v>
      </c>
      <c r="EN107" s="108">
        <f t="shared" si="44"/>
        <v>0</v>
      </c>
      <c r="EO107" s="108">
        <v>3761.88</v>
      </c>
      <c r="EP107" s="108">
        <v>0</v>
      </c>
      <c r="EQ107" s="108">
        <v>0</v>
      </c>
      <c r="ER107" s="108">
        <v>0</v>
      </c>
      <c r="ES107" s="108">
        <v>0</v>
      </c>
      <c r="ET107" s="108">
        <v>1542.45</v>
      </c>
      <c r="EU107" s="108">
        <v>0</v>
      </c>
      <c r="EV107" s="108">
        <v>0</v>
      </c>
      <c r="EW107" s="108">
        <v>226.8</v>
      </c>
      <c r="EX107" s="108">
        <v>0</v>
      </c>
      <c r="EY107" s="108">
        <v>245.7</v>
      </c>
      <c r="EZ107" s="108">
        <v>0</v>
      </c>
      <c r="FD107" s="108">
        <f t="shared" si="45"/>
        <v>5776.83</v>
      </c>
      <c r="FE107" s="108">
        <f t="shared" si="46"/>
        <v>5776.83</v>
      </c>
      <c r="FM107" s="108">
        <f t="shared" si="47"/>
        <v>0</v>
      </c>
      <c r="FU107" s="108">
        <f t="shared" si="32"/>
        <v>0</v>
      </c>
      <c r="FV107" s="108">
        <v>0</v>
      </c>
      <c r="GB107" s="108">
        <f t="shared" si="48"/>
        <v>0</v>
      </c>
      <c r="GJ107" s="108">
        <f t="shared" si="49"/>
        <v>0</v>
      </c>
      <c r="GK107" s="108">
        <v>3761.88</v>
      </c>
      <c r="GL107" s="108">
        <v>0</v>
      </c>
      <c r="GM107" s="108">
        <v>0</v>
      </c>
      <c r="GN107" s="108">
        <v>0</v>
      </c>
      <c r="GO107" s="108">
        <v>0</v>
      </c>
      <c r="GP107" s="108">
        <v>1542.45</v>
      </c>
      <c r="GQ107" s="108">
        <v>0</v>
      </c>
      <c r="GR107" s="108">
        <v>0</v>
      </c>
      <c r="GS107" s="108">
        <v>226.8</v>
      </c>
      <c r="GT107" s="108">
        <v>0</v>
      </c>
      <c r="GU107" s="108">
        <v>245.7</v>
      </c>
      <c r="GV107" s="108">
        <v>0</v>
      </c>
      <c r="GX107" s="108">
        <v>0</v>
      </c>
      <c r="GY107" s="108">
        <f t="shared" si="50"/>
        <v>5776.83</v>
      </c>
      <c r="GZ107" s="108">
        <f t="shared" si="51"/>
        <v>5776.83</v>
      </c>
      <c r="HR107" s="108">
        <f t="shared" si="52"/>
        <v>0</v>
      </c>
      <c r="HS107" s="108">
        <v>3761.88</v>
      </c>
      <c r="HT107" s="108">
        <v>0</v>
      </c>
      <c r="HU107" s="108">
        <v>0</v>
      </c>
      <c r="HV107" s="108">
        <v>0</v>
      </c>
      <c r="HW107" s="108">
        <v>0</v>
      </c>
      <c r="HX107" s="108">
        <v>1542.45</v>
      </c>
      <c r="HY107" s="108">
        <v>0</v>
      </c>
      <c r="HZ107" s="108">
        <v>0</v>
      </c>
      <c r="IA107" s="108">
        <v>226.8</v>
      </c>
      <c r="IB107" s="108">
        <v>0</v>
      </c>
      <c r="IC107" s="108">
        <v>245.7</v>
      </c>
      <c r="ID107" s="108">
        <v>0</v>
      </c>
      <c r="IF107" s="108">
        <v>0</v>
      </c>
      <c r="II107" s="108">
        <f t="shared" si="53"/>
        <v>5776.83</v>
      </c>
      <c r="IJ107" s="108">
        <f t="shared" si="54"/>
        <v>5776.83</v>
      </c>
      <c r="IM107" s="108">
        <v>3761.8799999999992</v>
      </c>
      <c r="IN107" s="108">
        <v>0</v>
      </c>
      <c r="IO107" s="108">
        <v>0</v>
      </c>
      <c r="IP107" s="108">
        <v>0</v>
      </c>
      <c r="IQ107" s="108">
        <v>0</v>
      </c>
      <c r="IR107" s="108">
        <v>1542.4500000000005</v>
      </c>
      <c r="IS107" s="108">
        <v>0</v>
      </c>
      <c r="IT107" s="108">
        <v>0</v>
      </c>
      <c r="IU107" s="108">
        <v>226.80000000000007</v>
      </c>
      <c r="IV107" s="108">
        <v>0</v>
      </c>
      <c r="IW107" s="108">
        <v>245.69999999999993</v>
      </c>
      <c r="IX107" s="108">
        <v>0</v>
      </c>
      <c r="IZ107" s="108">
        <v>0</v>
      </c>
      <c r="JC107" s="108">
        <f t="shared" si="56"/>
        <v>5776.83</v>
      </c>
      <c r="JD107" s="108">
        <f t="shared" si="55"/>
        <v>5776.83</v>
      </c>
    </row>
    <row r="108" spans="1:264" x14ac:dyDescent="0.25">
      <c r="A108" s="108">
        <v>536098</v>
      </c>
      <c r="N108" s="108">
        <v>691.2</v>
      </c>
      <c r="O108" s="108">
        <v>1182.72</v>
      </c>
      <c r="P108" s="108">
        <v>0</v>
      </c>
      <c r="Q108" s="108">
        <v>0</v>
      </c>
      <c r="R108" s="108">
        <v>0</v>
      </c>
      <c r="S108" s="108">
        <v>0</v>
      </c>
      <c r="T108" s="108">
        <v>0</v>
      </c>
      <c r="V108" s="108">
        <f t="shared" si="29"/>
        <v>1873.92</v>
      </c>
      <c r="AC108" s="108">
        <v>6739.2</v>
      </c>
      <c r="AD108" s="108">
        <v>2990.52</v>
      </c>
      <c r="AE108" s="108">
        <v>0</v>
      </c>
      <c r="AF108" s="108">
        <v>0</v>
      </c>
      <c r="AG108" s="108">
        <v>0</v>
      </c>
      <c r="AH108" s="108">
        <v>39</v>
      </c>
      <c r="AI108" s="108">
        <v>0</v>
      </c>
      <c r="AL108" s="108">
        <f t="shared" si="33"/>
        <v>9768.7199999999993</v>
      </c>
      <c r="AM108" s="108">
        <f t="shared" si="30"/>
        <v>11642.64</v>
      </c>
      <c r="BD108" s="108">
        <f t="shared" si="34"/>
        <v>0</v>
      </c>
      <c r="BI108" s="108">
        <v>655.94</v>
      </c>
      <c r="BJ108" s="108">
        <v>323.47000000000003</v>
      </c>
      <c r="BR108" s="108">
        <f t="shared" si="35"/>
        <v>979.41000000000008</v>
      </c>
      <c r="BS108" s="108">
        <v>6739.2</v>
      </c>
      <c r="BT108" s="108">
        <v>2990.52</v>
      </c>
      <c r="BU108" s="108">
        <v>0</v>
      </c>
      <c r="BV108" s="108">
        <v>0</v>
      </c>
      <c r="BW108" s="108">
        <v>0</v>
      </c>
      <c r="BX108" s="108">
        <v>39</v>
      </c>
      <c r="BY108" s="108">
        <v>0</v>
      </c>
      <c r="BZ108" s="108">
        <v>323.47000000000003</v>
      </c>
      <c r="CB108" s="108">
        <f t="shared" si="36"/>
        <v>10092.189999999999</v>
      </c>
      <c r="CC108" s="108">
        <f t="shared" si="37"/>
        <v>11071.599999999999</v>
      </c>
      <c r="CT108" s="108">
        <f t="shared" si="31"/>
        <v>0</v>
      </c>
      <c r="CU108" s="108">
        <v>6739.2</v>
      </c>
      <c r="CV108" s="108">
        <v>2990.52</v>
      </c>
      <c r="CW108" s="108">
        <v>0</v>
      </c>
      <c r="CX108" s="108">
        <v>0</v>
      </c>
      <c r="CY108" s="108">
        <v>0</v>
      </c>
      <c r="CZ108" s="108">
        <v>39</v>
      </c>
      <c r="DA108" s="108">
        <v>0</v>
      </c>
      <c r="DB108" s="108">
        <v>323.47000000000003</v>
      </c>
      <c r="DD108" s="108">
        <v>0</v>
      </c>
      <c r="DE108" s="108">
        <f t="shared" si="38"/>
        <v>10092.189999999999</v>
      </c>
      <c r="DF108" s="108">
        <f t="shared" si="39"/>
        <v>10092.189999999999</v>
      </c>
      <c r="DG108" s="108">
        <v>6739.2</v>
      </c>
      <c r="DH108" s="108">
        <v>2990.52</v>
      </c>
      <c r="DI108" s="108">
        <v>0</v>
      </c>
      <c r="DJ108" s="108">
        <v>0</v>
      </c>
      <c r="DK108" s="108">
        <v>0</v>
      </c>
      <c r="DL108" s="108">
        <v>39</v>
      </c>
      <c r="DM108" s="108">
        <v>0</v>
      </c>
      <c r="DN108" s="108">
        <v>323.47000000000003</v>
      </c>
      <c r="DO108" s="108">
        <f t="shared" si="40"/>
        <v>10092.189999999999</v>
      </c>
      <c r="DS108" s="108">
        <f t="shared" si="41"/>
        <v>0</v>
      </c>
      <c r="DT108" s="108">
        <v>6739.199999999998</v>
      </c>
      <c r="DU108" s="108">
        <v>2990.5199999999991</v>
      </c>
      <c r="DV108" s="108">
        <v>0</v>
      </c>
      <c r="DW108" s="108">
        <v>0</v>
      </c>
      <c r="DX108" s="108">
        <v>0</v>
      </c>
      <c r="DY108" s="108">
        <v>39</v>
      </c>
      <c r="DZ108" s="108">
        <v>0</v>
      </c>
      <c r="EA108" s="108">
        <v>323.47000000000003</v>
      </c>
      <c r="EC108" s="108">
        <v>80</v>
      </c>
      <c r="ED108" s="108">
        <v>288.05</v>
      </c>
      <c r="EE108" s="108">
        <f t="shared" si="42"/>
        <v>10460.239999999996</v>
      </c>
      <c r="EF108" s="108">
        <f t="shared" si="43"/>
        <v>10460.239999999996</v>
      </c>
      <c r="EG108" s="108">
        <v>0</v>
      </c>
      <c r="EH108" s="108">
        <v>0</v>
      </c>
      <c r="EI108" s="108">
        <v>0</v>
      </c>
      <c r="EJ108" s="108">
        <v>0</v>
      </c>
      <c r="EK108" s="108">
        <v>0</v>
      </c>
      <c r="EL108" s="108">
        <v>0</v>
      </c>
      <c r="EM108" s="108">
        <v>0</v>
      </c>
      <c r="EN108" s="108">
        <f t="shared" si="44"/>
        <v>0</v>
      </c>
      <c r="EO108" s="108">
        <v>0</v>
      </c>
      <c r="EP108" s="108">
        <v>0</v>
      </c>
      <c r="EQ108" s="108">
        <v>0</v>
      </c>
      <c r="ER108" s="108">
        <v>415.28</v>
      </c>
      <c r="ES108" s="108">
        <v>0</v>
      </c>
      <c r="ET108" s="108">
        <v>3529.84</v>
      </c>
      <c r="EU108" s="108">
        <v>0</v>
      </c>
      <c r="EV108" s="108">
        <v>0</v>
      </c>
      <c r="EW108" s="108">
        <v>6237</v>
      </c>
      <c r="EX108" s="108">
        <v>105</v>
      </c>
      <c r="EY108" s="108">
        <v>2863.35</v>
      </c>
      <c r="EZ108" s="108">
        <v>483</v>
      </c>
      <c r="FD108" s="108">
        <f t="shared" si="45"/>
        <v>13633.47</v>
      </c>
      <c r="FE108" s="108">
        <f t="shared" si="46"/>
        <v>13633.47</v>
      </c>
      <c r="FM108" s="108">
        <f t="shared" si="47"/>
        <v>0</v>
      </c>
      <c r="FU108" s="108">
        <f t="shared" si="32"/>
        <v>0</v>
      </c>
      <c r="FV108" s="108">
        <v>279.89</v>
      </c>
      <c r="GB108" s="108">
        <f t="shared" si="48"/>
        <v>279.89</v>
      </c>
      <c r="GJ108" s="108">
        <f t="shared" si="49"/>
        <v>0</v>
      </c>
      <c r="GK108" s="108">
        <v>0</v>
      </c>
      <c r="GL108" s="108">
        <v>0</v>
      </c>
      <c r="GM108" s="108">
        <v>0</v>
      </c>
      <c r="GN108" s="108">
        <v>415.28</v>
      </c>
      <c r="GO108" s="108">
        <v>0</v>
      </c>
      <c r="GP108" s="108">
        <v>3529.84</v>
      </c>
      <c r="GQ108" s="108">
        <v>0</v>
      </c>
      <c r="GR108" s="108">
        <v>0</v>
      </c>
      <c r="GS108" s="108">
        <v>6237</v>
      </c>
      <c r="GT108" s="108">
        <v>105</v>
      </c>
      <c r="GU108" s="108">
        <v>2863.35</v>
      </c>
      <c r="GV108" s="108">
        <v>483</v>
      </c>
      <c r="GX108" s="108">
        <v>279.89</v>
      </c>
      <c r="GY108" s="108">
        <f t="shared" si="50"/>
        <v>13913.359999999999</v>
      </c>
      <c r="GZ108" s="108">
        <f t="shared" si="51"/>
        <v>14193.249999999998</v>
      </c>
      <c r="HR108" s="108">
        <f t="shared" si="52"/>
        <v>0</v>
      </c>
      <c r="HS108" s="108">
        <v>0</v>
      </c>
      <c r="HT108" s="108">
        <v>0</v>
      </c>
      <c r="HU108" s="108">
        <v>0</v>
      </c>
      <c r="HV108" s="108">
        <v>415.28</v>
      </c>
      <c r="HW108" s="108">
        <v>0</v>
      </c>
      <c r="HX108" s="108">
        <v>3529.84</v>
      </c>
      <c r="HY108" s="108">
        <v>0</v>
      </c>
      <c r="HZ108" s="108">
        <v>0</v>
      </c>
      <c r="IA108" s="108">
        <v>6237</v>
      </c>
      <c r="IB108" s="108">
        <v>105</v>
      </c>
      <c r="IC108" s="108">
        <v>2863.35</v>
      </c>
      <c r="ID108" s="108">
        <v>483</v>
      </c>
      <c r="IF108" s="108">
        <v>279.89</v>
      </c>
      <c r="II108" s="108">
        <f t="shared" si="53"/>
        <v>13913.359999999999</v>
      </c>
      <c r="IJ108" s="108">
        <f t="shared" si="54"/>
        <v>13913.359999999999</v>
      </c>
      <c r="IM108" s="108">
        <v>0</v>
      </c>
      <c r="IN108" s="108">
        <v>0</v>
      </c>
      <c r="IO108" s="108">
        <v>0</v>
      </c>
      <c r="IP108" s="108">
        <v>415.26</v>
      </c>
      <c r="IQ108" s="108">
        <v>0</v>
      </c>
      <c r="IR108" s="108">
        <v>3529.83</v>
      </c>
      <c r="IS108" s="108">
        <v>0</v>
      </c>
      <c r="IT108" s="108">
        <v>0</v>
      </c>
      <c r="IU108" s="108">
        <v>6237</v>
      </c>
      <c r="IV108" s="108">
        <v>105</v>
      </c>
      <c r="IW108" s="108">
        <v>2863.349999999999</v>
      </c>
      <c r="IX108" s="108">
        <v>483</v>
      </c>
      <c r="IZ108" s="108">
        <v>279.89</v>
      </c>
      <c r="JC108" s="108">
        <f t="shared" si="56"/>
        <v>13913.329999999998</v>
      </c>
      <c r="JD108" s="108">
        <f t="shared" si="55"/>
        <v>13913.329999999998</v>
      </c>
    </row>
    <row r="109" spans="1:264" x14ac:dyDescent="0.25">
      <c r="A109" s="108">
        <v>630114</v>
      </c>
      <c r="N109" s="108">
        <v>0</v>
      </c>
      <c r="O109" s="108">
        <v>0</v>
      </c>
      <c r="P109" s="108">
        <v>0</v>
      </c>
      <c r="Q109" s="108">
        <v>0</v>
      </c>
      <c r="R109" s="108">
        <v>0</v>
      </c>
      <c r="S109" s="108">
        <v>0</v>
      </c>
      <c r="T109" s="108">
        <v>0</v>
      </c>
      <c r="V109" s="108">
        <f t="shared" si="29"/>
        <v>0</v>
      </c>
      <c r="AC109" s="108">
        <v>210.6</v>
      </c>
      <c r="AD109" s="108">
        <v>126.36</v>
      </c>
      <c r="AE109" s="108">
        <v>0</v>
      </c>
      <c r="AF109" s="108">
        <v>0</v>
      </c>
      <c r="AG109" s="108">
        <v>421.59</v>
      </c>
      <c r="AH109" s="108">
        <v>0</v>
      </c>
      <c r="AI109" s="108">
        <v>0</v>
      </c>
      <c r="AL109" s="108">
        <f t="shared" si="33"/>
        <v>758.55</v>
      </c>
      <c r="AM109" s="108">
        <f t="shared" si="30"/>
        <v>758.55</v>
      </c>
      <c r="BD109" s="108">
        <f t="shared" si="34"/>
        <v>0</v>
      </c>
      <c r="BI109" s="108">
        <v>7.4</v>
      </c>
      <c r="BJ109" s="108">
        <v>0</v>
      </c>
      <c r="BR109" s="108">
        <f t="shared" si="35"/>
        <v>7.4</v>
      </c>
      <c r="BS109" s="108">
        <v>210.6</v>
      </c>
      <c r="BT109" s="108">
        <v>126.36</v>
      </c>
      <c r="BU109" s="108">
        <v>0</v>
      </c>
      <c r="BV109" s="108">
        <v>0</v>
      </c>
      <c r="BW109" s="108">
        <v>421.59</v>
      </c>
      <c r="BX109" s="108">
        <v>0</v>
      </c>
      <c r="BY109" s="108">
        <v>0</v>
      </c>
      <c r="BZ109" s="108">
        <v>0</v>
      </c>
      <c r="CB109" s="108">
        <f t="shared" si="36"/>
        <v>758.55</v>
      </c>
      <c r="CC109" s="108">
        <f t="shared" si="37"/>
        <v>765.94999999999993</v>
      </c>
      <c r="CT109" s="108">
        <f t="shared" si="31"/>
        <v>0</v>
      </c>
      <c r="CU109" s="108">
        <v>210.6</v>
      </c>
      <c r="CV109" s="108">
        <v>126.36</v>
      </c>
      <c r="CW109" s="108">
        <v>0</v>
      </c>
      <c r="CX109" s="108">
        <v>0</v>
      </c>
      <c r="CY109" s="108">
        <v>421.59</v>
      </c>
      <c r="CZ109" s="108">
        <v>0</v>
      </c>
      <c r="DA109" s="108">
        <v>0</v>
      </c>
      <c r="DB109" s="108">
        <v>0</v>
      </c>
      <c r="DD109" s="108">
        <v>0</v>
      </c>
      <c r="DE109" s="108">
        <f t="shared" si="38"/>
        <v>758.55</v>
      </c>
      <c r="DF109" s="108">
        <f t="shared" si="39"/>
        <v>758.55</v>
      </c>
      <c r="DG109" s="108">
        <v>210.6</v>
      </c>
      <c r="DH109" s="108">
        <v>126.36</v>
      </c>
      <c r="DI109" s="108">
        <v>0</v>
      </c>
      <c r="DJ109" s="108">
        <v>0</v>
      </c>
      <c r="DK109" s="108">
        <v>421.59</v>
      </c>
      <c r="DL109" s="108">
        <v>0</v>
      </c>
      <c r="DM109" s="108">
        <v>0</v>
      </c>
      <c r="DN109" s="108">
        <v>0</v>
      </c>
      <c r="DO109" s="108">
        <f t="shared" si="40"/>
        <v>758.55</v>
      </c>
      <c r="DS109" s="108">
        <f t="shared" si="41"/>
        <v>0</v>
      </c>
      <c r="DT109" s="108">
        <v>210.59999999999994</v>
      </c>
      <c r="DU109" s="108">
        <v>126.35999999999991</v>
      </c>
      <c r="DV109" s="108">
        <v>0</v>
      </c>
      <c r="DW109" s="108">
        <v>0</v>
      </c>
      <c r="DX109" s="108">
        <v>421.59000000000009</v>
      </c>
      <c r="DY109" s="108">
        <v>0</v>
      </c>
      <c r="DZ109" s="108">
        <v>0</v>
      </c>
      <c r="EA109" s="108">
        <v>0</v>
      </c>
      <c r="ED109" s="108">
        <v>144.03</v>
      </c>
      <c r="EE109" s="108">
        <f t="shared" si="42"/>
        <v>902.57999999999993</v>
      </c>
      <c r="EF109" s="108">
        <f t="shared" si="43"/>
        <v>902.57999999999993</v>
      </c>
      <c r="EG109" s="108">
        <v>0</v>
      </c>
      <c r="EH109" s="108">
        <v>0</v>
      </c>
      <c r="EI109" s="108">
        <v>0</v>
      </c>
      <c r="EJ109" s="108">
        <v>0</v>
      </c>
      <c r="EK109" s="108">
        <v>0</v>
      </c>
      <c r="EL109" s="108">
        <v>0</v>
      </c>
      <c r="EM109" s="108">
        <v>0</v>
      </c>
      <c r="EN109" s="108">
        <f t="shared" si="44"/>
        <v>0</v>
      </c>
      <c r="EO109" s="108">
        <v>0</v>
      </c>
      <c r="EP109" s="108">
        <v>0</v>
      </c>
      <c r="EQ109" s="108">
        <v>0</v>
      </c>
      <c r="ER109" s="108">
        <v>0</v>
      </c>
      <c r="ES109" s="108">
        <v>0</v>
      </c>
      <c r="ET109" s="108">
        <v>0</v>
      </c>
      <c r="EU109" s="108">
        <v>0</v>
      </c>
      <c r="EV109" s="108">
        <v>0</v>
      </c>
      <c r="EW109" s="108">
        <v>283.5</v>
      </c>
      <c r="EX109" s="108">
        <v>0</v>
      </c>
      <c r="EY109" s="108">
        <v>170.1</v>
      </c>
      <c r="EZ109" s="108">
        <v>0</v>
      </c>
      <c r="FD109" s="108">
        <f t="shared" si="45"/>
        <v>453.6</v>
      </c>
      <c r="FE109" s="108">
        <f t="shared" si="46"/>
        <v>453.6</v>
      </c>
      <c r="FM109" s="108">
        <f t="shared" si="47"/>
        <v>0</v>
      </c>
      <c r="FU109" s="108">
        <f t="shared" si="32"/>
        <v>0</v>
      </c>
      <c r="FV109" s="108">
        <v>0</v>
      </c>
      <c r="GB109" s="108">
        <f t="shared" si="48"/>
        <v>0</v>
      </c>
      <c r="GJ109" s="108">
        <f t="shared" si="49"/>
        <v>0</v>
      </c>
      <c r="GK109" s="108">
        <v>0</v>
      </c>
      <c r="GL109" s="108">
        <v>0</v>
      </c>
      <c r="GM109" s="108">
        <v>0</v>
      </c>
      <c r="GN109" s="108">
        <v>0</v>
      </c>
      <c r="GO109" s="108">
        <v>0</v>
      </c>
      <c r="GP109" s="108">
        <v>0</v>
      </c>
      <c r="GQ109" s="108">
        <v>0</v>
      </c>
      <c r="GR109" s="108">
        <v>0</v>
      </c>
      <c r="GS109" s="108">
        <v>283.5</v>
      </c>
      <c r="GT109" s="108">
        <v>0</v>
      </c>
      <c r="GU109" s="108">
        <v>170.1</v>
      </c>
      <c r="GV109" s="108">
        <v>0</v>
      </c>
      <c r="GX109" s="108">
        <v>0</v>
      </c>
      <c r="GY109" s="108">
        <f t="shared" si="50"/>
        <v>453.6</v>
      </c>
      <c r="GZ109" s="108">
        <f t="shared" si="51"/>
        <v>453.6</v>
      </c>
      <c r="HR109" s="108">
        <f t="shared" si="52"/>
        <v>0</v>
      </c>
      <c r="HS109" s="108">
        <v>0</v>
      </c>
      <c r="HT109" s="108">
        <v>0</v>
      </c>
      <c r="HU109" s="108">
        <v>0</v>
      </c>
      <c r="HV109" s="108">
        <v>0</v>
      </c>
      <c r="HW109" s="108">
        <v>0</v>
      </c>
      <c r="HX109" s="108">
        <v>0</v>
      </c>
      <c r="HY109" s="108">
        <v>0</v>
      </c>
      <c r="HZ109" s="108">
        <v>0</v>
      </c>
      <c r="IA109" s="108">
        <v>283.5</v>
      </c>
      <c r="IB109" s="108">
        <v>0</v>
      </c>
      <c r="IC109" s="108">
        <v>170.1</v>
      </c>
      <c r="ID109" s="108">
        <v>0</v>
      </c>
      <c r="IF109" s="108">
        <v>0</v>
      </c>
      <c r="II109" s="108">
        <f t="shared" si="53"/>
        <v>453.6</v>
      </c>
      <c r="IJ109" s="108">
        <f t="shared" si="54"/>
        <v>453.6</v>
      </c>
      <c r="IM109" s="108">
        <v>0</v>
      </c>
      <c r="IN109" s="108">
        <v>0</v>
      </c>
      <c r="IO109" s="108">
        <v>0</v>
      </c>
      <c r="IP109" s="108">
        <v>0</v>
      </c>
      <c r="IQ109" s="108">
        <v>0</v>
      </c>
      <c r="IR109" s="108">
        <v>0</v>
      </c>
      <c r="IS109" s="108">
        <v>0</v>
      </c>
      <c r="IT109" s="108">
        <v>0</v>
      </c>
      <c r="IU109" s="108">
        <v>283.5</v>
      </c>
      <c r="IV109" s="108">
        <v>0</v>
      </c>
      <c r="IW109" s="108">
        <v>170.09999999999994</v>
      </c>
      <c r="IX109" s="108">
        <v>0</v>
      </c>
      <c r="IZ109" s="108">
        <v>0</v>
      </c>
      <c r="JC109" s="108">
        <f t="shared" si="56"/>
        <v>453.59999999999991</v>
      </c>
      <c r="JD109" s="108">
        <f t="shared" si="55"/>
        <v>453.59999999999991</v>
      </c>
    </row>
    <row r="110" spans="1:264" x14ac:dyDescent="0.25">
      <c r="A110" s="107">
        <v>630169</v>
      </c>
      <c r="N110" s="108">
        <v>0</v>
      </c>
      <c r="O110" s="108">
        <v>0</v>
      </c>
      <c r="P110" s="108">
        <v>0</v>
      </c>
      <c r="Q110" s="108">
        <v>0</v>
      </c>
      <c r="R110" s="108">
        <v>0</v>
      </c>
      <c r="S110" s="108">
        <v>0</v>
      </c>
      <c r="T110" s="108">
        <v>0</v>
      </c>
      <c r="V110" s="108">
        <f t="shared" si="29"/>
        <v>0</v>
      </c>
      <c r="AC110" s="108">
        <v>0</v>
      </c>
      <c r="AD110" s="108">
        <v>0</v>
      </c>
      <c r="AE110" s="108">
        <v>0</v>
      </c>
      <c r="AF110" s="108">
        <v>778.34</v>
      </c>
      <c r="AG110" s="108">
        <v>252.95</v>
      </c>
      <c r="AH110" s="108">
        <v>0</v>
      </c>
      <c r="AI110" s="108">
        <v>289.22000000000003</v>
      </c>
      <c r="AL110" s="108">
        <f t="shared" si="33"/>
        <v>1320.51</v>
      </c>
      <c r="AM110" s="108">
        <f t="shared" si="30"/>
        <v>1320.51</v>
      </c>
      <c r="BD110" s="108">
        <f t="shared" si="34"/>
        <v>0</v>
      </c>
      <c r="BI110" s="108">
        <v>0</v>
      </c>
      <c r="BJ110" s="108">
        <v>0</v>
      </c>
      <c r="BR110" s="108">
        <f t="shared" si="35"/>
        <v>0</v>
      </c>
      <c r="BS110" s="108">
        <v>0</v>
      </c>
      <c r="BT110" s="108">
        <v>0</v>
      </c>
      <c r="BU110" s="108">
        <v>0</v>
      </c>
      <c r="BV110" s="108">
        <v>778.34</v>
      </c>
      <c r="BW110" s="108">
        <v>252.95</v>
      </c>
      <c r="BX110" s="108">
        <v>0</v>
      </c>
      <c r="BY110" s="108">
        <v>289.22000000000003</v>
      </c>
      <c r="BZ110" s="108">
        <v>0</v>
      </c>
      <c r="CB110" s="108">
        <f t="shared" si="36"/>
        <v>1320.51</v>
      </c>
      <c r="CC110" s="108">
        <f t="shared" si="37"/>
        <v>1320.51</v>
      </c>
      <c r="CT110" s="108">
        <f t="shared" si="31"/>
        <v>0</v>
      </c>
      <c r="CU110" s="108">
        <v>0</v>
      </c>
      <c r="CV110" s="108">
        <v>0</v>
      </c>
      <c r="CW110" s="108">
        <v>0</v>
      </c>
      <c r="CX110" s="108">
        <v>778.34</v>
      </c>
      <c r="CY110" s="108">
        <v>252.95</v>
      </c>
      <c r="CZ110" s="108">
        <v>0</v>
      </c>
      <c r="DA110" s="108">
        <v>289.22000000000003</v>
      </c>
      <c r="DB110" s="108">
        <v>0</v>
      </c>
      <c r="DD110" s="108">
        <v>0</v>
      </c>
      <c r="DE110" s="108">
        <f t="shared" si="38"/>
        <v>1320.51</v>
      </c>
      <c r="DF110" s="108">
        <f t="shared" si="39"/>
        <v>1320.51</v>
      </c>
      <c r="DG110" s="108">
        <v>0</v>
      </c>
      <c r="DH110" s="108">
        <v>0</v>
      </c>
      <c r="DI110" s="108">
        <v>0</v>
      </c>
      <c r="DJ110" s="108">
        <v>778.34</v>
      </c>
      <c r="DK110" s="108">
        <v>252.95</v>
      </c>
      <c r="DL110" s="108">
        <v>0</v>
      </c>
      <c r="DM110" s="108">
        <v>289.22000000000003</v>
      </c>
      <c r="DN110" s="108">
        <v>0</v>
      </c>
      <c r="DO110" s="108">
        <f t="shared" si="40"/>
        <v>1320.51</v>
      </c>
      <c r="DS110" s="108">
        <f t="shared" si="41"/>
        <v>0</v>
      </c>
      <c r="DT110" s="108">
        <v>0</v>
      </c>
      <c r="DU110" s="108">
        <v>0</v>
      </c>
      <c r="DV110" s="108">
        <v>0</v>
      </c>
      <c r="DW110" s="108">
        <v>778.35999999999933</v>
      </c>
      <c r="DX110" s="108">
        <v>252.96999999999991</v>
      </c>
      <c r="DY110" s="108">
        <v>0</v>
      </c>
      <c r="DZ110" s="108">
        <v>289.23999999999978</v>
      </c>
      <c r="EA110" s="108">
        <v>0</v>
      </c>
      <c r="ED110" s="108">
        <v>374.47</v>
      </c>
      <c r="EE110" s="108">
        <f t="shared" si="42"/>
        <v>1695.0399999999991</v>
      </c>
      <c r="EF110" s="108">
        <f t="shared" si="43"/>
        <v>1695.0399999999991</v>
      </c>
      <c r="EG110" s="108">
        <v>0</v>
      </c>
      <c r="EH110" s="108">
        <v>0</v>
      </c>
      <c r="EI110" s="108">
        <v>0</v>
      </c>
      <c r="EJ110" s="108">
        <v>0</v>
      </c>
      <c r="EK110" s="108">
        <v>0</v>
      </c>
      <c r="EL110" s="108">
        <v>0</v>
      </c>
      <c r="EM110" s="108">
        <v>0</v>
      </c>
      <c r="EN110" s="108">
        <f t="shared" si="44"/>
        <v>0</v>
      </c>
      <c r="EO110" s="108">
        <v>0</v>
      </c>
      <c r="EP110" s="108">
        <v>0</v>
      </c>
      <c r="EQ110" s="108">
        <v>0</v>
      </c>
      <c r="ER110" s="108">
        <v>0</v>
      </c>
      <c r="ES110" s="108">
        <v>0</v>
      </c>
      <c r="ET110" s="108">
        <v>1210.23</v>
      </c>
      <c r="EU110" s="108">
        <v>0</v>
      </c>
      <c r="EV110" s="108">
        <v>778.68</v>
      </c>
      <c r="EW110" s="108">
        <v>243</v>
      </c>
      <c r="EX110" s="108">
        <v>0</v>
      </c>
      <c r="EY110" s="108">
        <v>243</v>
      </c>
      <c r="EZ110" s="108">
        <v>0</v>
      </c>
      <c r="FD110" s="108">
        <f t="shared" si="45"/>
        <v>2474.91</v>
      </c>
      <c r="FE110" s="108">
        <f t="shared" si="46"/>
        <v>2474.91</v>
      </c>
      <c r="FM110" s="108">
        <f t="shared" si="47"/>
        <v>0</v>
      </c>
      <c r="FU110" s="108">
        <f t="shared" si="32"/>
        <v>0</v>
      </c>
      <c r="FV110" s="108">
        <v>0</v>
      </c>
      <c r="GB110" s="108">
        <f t="shared" si="48"/>
        <v>0</v>
      </c>
      <c r="GJ110" s="108">
        <f t="shared" si="49"/>
        <v>0</v>
      </c>
      <c r="GK110" s="108">
        <v>0</v>
      </c>
      <c r="GL110" s="108">
        <v>0</v>
      </c>
      <c r="GM110" s="108">
        <v>0</v>
      </c>
      <c r="GN110" s="108">
        <v>0</v>
      </c>
      <c r="GO110" s="108">
        <v>0</v>
      </c>
      <c r="GP110" s="108">
        <v>1210.23</v>
      </c>
      <c r="GQ110" s="108">
        <v>0</v>
      </c>
      <c r="GR110" s="108">
        <v>778.68</v>
      </c>
      <c r="GS110" s="108">
        <v>243</v>
      </c>
      <c r="GT110" s="108">
        <v>0</v>
      </c>
      <c r="GU110" s="108">
        <v>243</v>
      </c>
      <c r="GV110" s="108">
        <v>0</v>
      </c>
      <c r="GX110" s="108">
        <v>0</v>
      </c>
      <c r="GY110" s="108">
        <f t="shared" si="50"/>
        <v>2474.91</v>
      </c>
      <c r="GZ110" s="108">
        <f t="shared" si="51"/>
        <v>2474.91</v>
      </c>
      <c r="HR110" s="108">
        <f t="shared" si="52"/>
        <v>0</v>
      </c>
      <c r="HS110" s="108">
        <v>0</v>
      </c>
      <c r="HT110" s="108">
        <v>0</v>
      </c>
      <c r="HU110" s="108">
        <v>0</v>
      </c>
      <c r="HV110" s="108">
        <v>0</v>
      </c>
      <c r="HW110" s="108">
        <v>0</v>
      </c>
      <c r="HX110" s="108">
        <v>1210.23</v>
      </c>
      <c r="HY110" s="108">
        <v>0</v>
      </c>
      <c r="HZ110" s="108">
        <v>778.68</v>
      </c>
      <c r="IA110" s="108">
        <v>243</v>
      </c>
      <c r="IB110" s="108">
        <v>0</v>
      </c>
      <c r="IC110" s="108">
        <v>243</v>
      </c>
      <c r="ID110" s="108">
        <v>0</v>
      </c>
      <c r="IF110" s="108">
        <v>0</v>
      </c>
      <c r="II110" s="108">
        <f t="shared" si="53"/>
        <v>2474.91</v>
      </c>
      <c r="IJ110" s="108">
        <f t="shared" si="54"/>
        <v>2474.91</v>
      </c>
      <c r="IM110" s="108">
        <v>0</v>
      </c>
      <c r="IN110" s="108">
        <v>0</v>
      </c>
      <c r="IO110" s="108">
        <v>0</v>
      </c>
      <c r="IP110" s="108">
        <v>0</v>
      </c>
      <c r="IQ110" s="108">
        <v>0</v>
      </c>
      <c r="IR110" s="108">
        <v>1210.23</v>
      </c>
      <c r="IS110" s="108">
        <v>0</v>
      </c>
      <c r="IT110" s="108">
        <v>778.68000000000018</v>
      </c>
      <c r="IU110" s="108">
        <v>243</v>
      </c>
      <c r="IV110" s="108">
        <v>0</v>
      </c>
      <c r="IW110" s="108">
        <v>243</v>
      </c>
      <c r="IX110" s="108">
        <v>0</v>
      </c>
      <c r="IZ110" s="108">
        <v>0</v>
      </c>
      <c r="JC110" s="108">
        <f t="shared" si="56"/>
        <v>2474.9100000000003</v>
      </c>
      <c r="JD110" s="108">
        <f t="shared" si="55"/>
        <v>2474.9100000000003</v>
      </c>
    </row>
    <row r="111" spans="1:264" x14ac:dyDescent="0.25">
      <c r="A111" s="107">
        <v>2273</v>
      </c>
      <c r="C111" s="108"/>
      <c r="D111" s="108"/>
      <c r="E111" s="108">
        <v>-384</v>
      </c>
      <c r="F111" s="108">
        <v>0</v>
      </c>
      <c r="G111" s="108">
        <v>0</v>
      </c>
      <c r="H111" s="108">
        <v>0</v>
      </c>
      <c r="I111" s="108">
        <v>0</v>
      </c>
      <c r="J111" s="108">
        <v>0</v>
      </c>
      <c r="K111" s="108">
        <v>0</v>
      </c>
      <c r="N111" s="108">
        <v>0</v>
      </c>
      <c r="O111" s="108">
        <v>0</v>
      </c>
      <c r="P111" s="108">
        <v>0</v>
      </c>
      <c r="Q111" s="108">
        <v>0</v>
      </c>
      <c r="R111" s="108">
        <v>0</v>
      </c>
      <c r="S111" s="108">
        <v>0</v>
      </c>
      <c r="T111" s="108">
        <v>0</v>
      </c>
      <c r="V111" s="108">
        <f t="shared" si="29"/>
        <v>0</v>
      </c>
      <c r="AC111" s="108">
        <v>1656.72</v>
      </c>
      <c r="AD111" s="108">
        <v>1010.88</v>
      </c>
      <c r="AE111" s="108">
        <v>0</v>
      </c>
      <c r="AF111" s="108">
        <v>0</v>
      </c>
      <c r="AG111" s="108">
        <v>0</v>
      </c>
      <c r="AH111" s="108">
        <v>39</v>
      </c>
      <c r="AI111" s="108">
        <v>0</v>
      </c>
      <c r="AL111" s="108">
        <f t="shared" si="33"/>
        <v>2706.6</v>
      </c>
      <c r="AM111" s="108">
        <f t="shared" si="30"/>
        <v>2706.6</v>
      </c>
      <c r="BD111" s="108">
        <f t="shared" si="34"/>
        <v>0</v>
      </c>
      <c r="BI111" s="108">
        <v>168.87</v>
      </c>
      <c r="BJ111" s="108">
        <v>93.83</v>
      </c>
      <c r="BR111" s="108">
        <f t="shared" si="35"/>
        <v>262.7</v>
      </c>
      <c r="BS111" s="108">
        <v>1656.72</v>
      </c>
      <c r="BT111" s="108">
        <v>1010.88</v>
      </c>
      <c r="BU111" s="108">
        <v>0</v>
      </c>
      <c r="BV111" s="108">
        <v>0</v>
      </c>
      <c r="BW111" s="108">
        <v>0</v>
      </c>
      <c r="BX111" s="108">
        <v>39</v>
      </c>
      <c r="BY111" s="108">
        <v>0</v>
      </c>
      <c r="BZ111" s="108">
        <v>93.83</v>
      </c>
      <c r="CB111" s="108">
        <f t="shared" si="36"/>
        <v>2800.43</v>
      </c>
      <c r="CC111" s="108">
        <f t="shared" si="37"/>
        <v>3063.1299999999997</v>
      </c>
      <c r="CT111" s="108">
        <f t="shared" si="31"/>
        <v>0</v>
      </c>
      <c r="CU111" s="108">
        <v>1656.72</v>
      </c>
      <c r="CV111" s="108">
        <v>1010.88</v>
      </c>
      <c r="CW111" s="108">
        <v>0</v>
      </c>
      <c r="CX111" s="108">
        <v>0</v>
      </c>
      <c r="CY111" s="108">
        <v>0</v>
      </c>
      <c r="CZ111" s="108">
        <v>39</v>
      </c>
      <c r="DA111" s="108">
        <v>0</v>
      </c>
      <c r="DB111" s="108">
        <v>93.83</v>
      </c>
      <c r="DD111" s="108">
        <v>0</v>
      </c>
      <c r="DE111" s="108">
        <f t="shared" si="38"/>
        <v>2800.43</v>
      </c>
      <c r="DF111" s="108">
        <f t="shared" si="39"/>
        <v>2800.43</v>
      </c>
      <c r="DG111" s="108">
        <v>1656.72</v>
      </c>
      <c r="DH111" s="108">
        <v>1010.88</v>
      </c>
      <c r="DI111" s="108">
        <v>0</v>
      </c>
      <c r="DJ111" s="108">
        <v>0</v>
      </c>
      <c r="DK111" s="108">
        <v>0</v>
      </c>
      <c r="DL111" s="108">
        <v>39</v>
      </c>
      <c r="DM111" s="108">
        <v>0</v>
      </c>
      <c r="DN111" s="108">
        <v>93.83</v>
      </c>
      <c r="DO111" s="108">
        <f t="shared" si="40"/>
        <v>2800.43</v>
      </c>
      <c r="DS111" s="108">
        <f t="shared" si="41"/>
        <v>0</v>
      </c>
      <c r="DT111" s="108">
        <v>1656.7199999999996</v>
      </c>
      <c r="DU111" s="108">
        <v>1010.8799999999993</v>
      </c>
      <c r="DV111" s="108">
        <v>0</v>
      </c>
      <c r="DW111" s="108">
        <v>0</v>
      </c>
      <c r="DX111" s="108">
        <v>0</v>
      </c>
      <c r="DY111" s="108">
        <v>39</v>
      </c>
      <c r="DZ111" s="108">
        <v>0</v>
      </c>
      <c r="EA111" s="108">
        <v>93.83</v>
      </c>
      <c r="ED111" s="108">
        <v>0</v>
      </c>
      <c r="EE111" s="108">
        <f t="shared" si="42"/>
        <v>2800.4299999999989</v>
      </c>
      <c r="EF111" s="108">
        <f t="shared" si="43"/>
        <v>2800.4299999999989</v>
      </c>
      <c r="EG111" s="108">
        <v>43.2</v>
      </c>
      <c r="EH111" s="108">
        <v>-1620</v>
      </c>
      <c r="EN111" s="108">
        <f>SUM(EG111:EM111)</f>
        <v>-1576.8</v>
      </c>
      <c r="EO111" s="108">
        <v>0</v>
      </c>
      <c r="EP111" s="108">
        <v>0</v>
      </c>
      <c r="EQ111" s="108">
        <v>0</v>
      </c>
      <c r="ER111" s="108">
        <v>0</v>
      </c>
      <c r="ES111" s="108">
        <v>0</v>
      </c>
      <c r="ET111" s="108">
        <v>0</v>
      </c>
      <c r="EU111" s="108">
        <v>0</v>
      </c>
      <c r="EV111" s="108">
        <v>0</v>
      </c>
      <c r="EW111" s="108">
        <v>283.5</v>
      </c>
      <c r="EX111" s="108">
        <v>0</v>
      </c>
      <c r="EY111" s="108">
        <v>0</v>
      </c>
      <c r="EZ111" s="108">
        <v>0</v>
      </c>
      <c r="FC111" s="108">
        <v>0</v>
      </c>
      <c r="FD111" s="108">
        <f t="shared" si="45"/>
        <v>283.5</v>
      </c>
      <c r="FE111" s="108">
        <f>EN111+FD111</f>
        <v>-1293.3</v>
      </c>
      <c r="FM111" s="108">
        <f t="shared" si="47"/>
        <v>0</v>
      </c>
      <c r="FU111" s="108">
        <f t="shared" si="32"/>
        <v>0</v>
      </c>
      <c r="FV111" s="108">
        <v>51.32</v>
      </c>
      <c r="GB111" s="108">
        <f t="shared" si="48"/>
        <v>51.32</v>
      </c>
      <c r="GJ111" s="108">
        <f t="shared" si="49"/>
        <v>0</v>
      </c>
      <c r="GK111" s="108">
        <v>0</v>
      </c>
      <c r="GL111" s="108">
        <v>0</v>
      </c>
      <c r="GM111" s="108">
        <v>0</v>
      </c>
      <c r="GN111" s="108">
        <v>0</v>
      </c>
      <c r="GO111" s="108">
        <v>0</v>
      </c>
      <c r="GP111" s="108">
        <v>0</v>
      </c>
      <c r="GQ111" s="108">
        <v>0</v>
      </c>
      <c r="GR111" s="108">
        <v>0</v>
      </c>
      <c r="GS111" s="108">
        <v>283.5</v>
      </c>
      <c r="GT111" s="108">
        <v>0</v>
      </c>
      <c r="GU111" s="108">
        <v>0</v>
      </c>
      <c r="GV111" s="108">
        <v>0</v>
      </c>
      <c r="GX111" s="108">
        <v>51.32</v>
      </c>
      <c r="GY111" s="108">
        <f t="shared" si="50"/>
        <v>334.82</v>
      </c>
      <c r="GZ111" s="108">
        <f t="shared" si="51"/>
        <v>386.14</v>
      </c>
      <c r="HR111" s="108">
        <f t="shared" si="52"/>
        <v>0</v>
      </c>
      <c r="HS111" s="108">
        <v>0</v>
      </c>
      <c r="HT111" s="108">
        <v>0</v>
      </c>
      <c r="HU111" s="108">
        <v>0</v>
      </c>
      <c r="HV111" s="108">
        <v>0</v>
      </c>
      <c r="HW111" s="108">
        <v>0</v>
      </c>
      <c r="HX111" s="108">
        <v>0</v>
      </c>
      <c r="HY111" s="108">
        <v>0</v>
      </c>
      <c r="HZ111" s="108">
        <v>0</v>
      </c>
      <c r="IA111" s="108">
        <v>283.5</v>
      </c>
      <c r="IB111" s="108">
        <v>0</v>
      </c>
      <c r="IC111" s="108">
        <v>0</v>
      </c>
      <c r="ID111" s="108">
        <v>0</v>
      </c>
      <c r="IF111" s="108">
        <v>51.32</v>
      </c>
      <c r="II111" s="108">
        <f t="shared" si="53"/>
        <v>334.82</v>
      </c>
      <c r="IJ111" s="108">
        <f t="shared" si="54"/>
        <v>334.82</v>
      </c>
      <c r="IM111" s="108">
        <v>0</v>
      </c>
      <c r="IN111" s="108">
        <v>0</v>
      </c>
      <c r="IO111" s="108">
        <v>0</v>
      </c>
      <c r="IP111" s="108">
        <v>0</v>
      </c>
      <c r="IQ111" s="108">
        <v>0</v>
      </c>
      <c r="IR111" s="108">
        <v>0</v>
      </c>
      <c r="IS111" s="108">
        <v>0</v>
      </c>
      <c r="IT111" s="108">
        <v>0</v>
      </c>
      <c r="IU111" s="108">
        <v>283.5</v>
      </c>
      <c r="IV111" s="108">
        <v>0</v>
      </c>
      <c r="IW111" s="108">
        <v>0</v>
      </c>
      <c r="IX111" s="108">
        <v>0</v>
      </c>
      <c r="IZ111" s="108">
        <v>51.32</v>
      </c>
      <c r="JB111" s="108">
        <v>722</v>
      </c>
      <c r="JC111" s="108">
        <f t="shared" si="56"/>
        <v>1056.82</v>
      </c>
      <c r="JD111" s="108">
        <f t="shared" si="55"/>
        <v>1056.82</v>
      </c>
    </row>
    <row r="112" spans="1:264" x14ac:dyDescent="0.25">
      <c r="A112" s="107">
        <v>630170</v>
      </c>
      <c r="N112" s="108">
        <v>0</v>
      </c>
      <c r="O112" s="108">
        <v>0</v>
      </c>
      <c r="P112" s="108">
        <v>0</v>
      </c>
      <c r="Q112" s="108">
        <v>1019.25</v>
      </c>
      <c r="R112" s="108">
        <v>0</v>
      </c>
      <c r="S112" s="108">
        <v>0</v>
      </c>
      <c r="T112" s="108">
        <v>0</v>
      </c>
      <c r="V112" s="108">
        <f t="shared" si="29"/>
        <v>1019.25</v>
      </c>
      <c r="AC112" s="108">
        <v>210.6</v>
      </c>
      <c r="AD112" s="108">
        <v>210.6</v>
      </c>
      <c r="AE112" s="108">
        <v>0</v>
      </c>
      <c r="AF112" s="108">
        <v>1233.96</v>
      </c>
      <c r="AG112" s="108">
        <v>983.71</v>
      </c>
      <c r="AH112" s="108">
        <v>0</v>
      </c>
      <c r="AI112" s="108">
        <v>0</v>
      </c>
      <c r="AL112" s="108">
        <f t="shared" si="33"/>
        <v>2638.87</v>
      </c>
      <c r="AM112" s="108">
        <f t="shared" si="30"/>
        <v>3658.12</v>
      </c>
      <c r="BD112" s="108">
        <f t="shared" si="34"/>
        <v>0</v>
      </c>
      <c r="BI112" s="108">
        <v>31.53</v>
      </c>
      <c r="BJ112" s="108">
        <v>0</v>
      </c>
      <c r="BR112" s="108">
        <f t="shared" si="35"/>
        <v>31.53</v>
      </c>
      <c r="BS112" s="108">
        <v>210.6</v>
      </c>
      <c r="BT112" s="108">
        <v>210.6</v>
      </c>
      <c r="BU112" s="108">
        <v>0</v>
      </c>
      <c r="BV112" s="108">
        <v>1233.96</v>
      </c>
      <c r="BW112" s="108">
        <v>983.71</v>
      </c>
      <c r="BX112" s="108">
        <v>0</v>
      </c>
      <c r="BY112" s="108">
        <v>0</v>
      </c>
      <c r="BZ112" s="108">
        <v>0</v>
      </c>
      <c r="CB112" s="108">
        <f t="shared" si="36"/>
        <v>2638.87</v>
      </c>
      <c r="CC112" s="108">
        <f t="shared" si="37"/>
        <v>2670.4</v>
      </c>
      <c r="CT112" s="108">
        <f t="shared" si="31"/>
        <v>0</v>
      </c>
      <c r="CU112" s="108">
        <v>210.6</v>
      </c>
      <c r="CV112" s="108">
        <v>210.6</v>
      </c>
      <c r="CW112" s="108">
        <v>0</v>
      </c>
      <c r="CX112" s="108">
        <v>1233.96</v>
      </c>
      <c r="CY112" s="108">
        <v>983.71</v>
      </c>
      <c r="CZ112" s="108">
        <v>0</v>
      </c>
      <c r="DA112" s="108">
        <v>0</v>
      </c>
      <c r="DB112" s="108">
        <v>0</v>
      </c>
      <c r="DD112" s="108">
        <v>0</v>
      </c>
      <c r="DE112" s="108">
        <f t="shared" si="38"/>
        <v>2638.87</v>
      </c>
      <c r="DF112" s="108">
        <f t="shared" si="39"/>
        <v>2638.87</v>
      </c>
      <c r="DG112" s="108">
        <v>210.6</v>
      </c>
      <c r="DH112" s="108">
        <v>210.6</v>
      </c>
      <c r="DI112" s="108">
        <v>0</v>
      </c>
      <c r="DJ112" s="108">
        <v>1233.96</v>
      </c>
      <c r="DK112" s="108">
        <v>983.71</v>
      </c>
      <c r="DL112" s="108">
        <v>0</v>
      </c>
      <c r="DM112" s="108">
        <v>0</v>
      </c>
      <c r="DN112" s="108">
        <v>0</v>
      </c>
      <c r="DO112" s="108">
        <f t="shared" si="40"/>
        <v>2638.87</v>
      </c>
      <c r="DS112" s="108">
        <f t="shared" si="41"/>
        <v>0</v>
      </c>
      <c r="DT112" s="108">
        <v>210.59999999999994</v>
      </c>
      <c r="DU112" s="108">
        <v>210.59999999999994</v>
      </c>
      <c r="DV112" s="108">
        <v>0</v>
      </c>
      <c r="DW112" s="108">
        <v>1233.96</v>
      </c>
      <c r="DX112" s="108">
        <v>983.70999999999913</v>
      </c>
      <c r="DY112" s="108">
        <v>0</v>
      </c>
      <c r="DZ112" s="108">
        <v>0</v>
      </c>
      <c r="EA112" s="108">
        <v>0</v>
      </c>
      <c r="ED112" s="108">
        <v>624.11</v>
      </c>
      <c r="EE112" s="108">
        <f t="shared" si="42"/>
        <v>3262.9799999999991</v>
      </c>
      <c r="EF112" s="108">
        <f t="shared" si="43"/>
        <v>3262.9799999999991</v>
      </c>
      <c r="EG112" s="108">
        <v>0</v>
      </c>
      <c r="EH112" s="108">
        <v>0</v>
      </c>
      <c r="EI112" s="108">
        <v>0</v>
      </c>
      <c r="EJ112" s="108">
        <v>0</v>
      </c>
      <c r="EK112" s="108">
        <v>0</v>
      </c>
      <c r="EL112" s="108">
        <v>0</v>
      </c>
      <c r="EM112" s="108">
        <v>0</v>
      </c>
      <c r="EN112" s="108">
        <f t="shared" si="44"/>
        <v>0</v>
      </c>
      <c r="EO112" s="108">
        <v>1135.05</v>
      </c>
      <c r="EP112" s="108">
        <v>0</v>
      </c>
      <c r="EQ112" s="108">
        <v>0</v>
      </c>
      <c r="ER112" s="108">
        <v>0</v>
      </c>
      <c r="ES112" s="108">
        <v>0</v>
      </c>
      <c r="ET112" s="108">
        <v>2214.8000000000002</v>
      </c>
      <c r="EU112" s="108">
        <v>0</v>
      </c>
      <c r="EV112" s="108">
        <v>0</v>
      </c>
      <c r="EW112" s="108">
        <v>567</v>
      </c>
      <c r="EX112" s="108">
        <v>0</v>
      </c>
      <c r="EY112" s="108">
        <v>567</v>
      </c>
      <c r="EZ112" s="108">
        <v>0</v>
      </c>
      <c r="FD112" s="108">
        <f t="shared" si="45"/>
        <v>4483.8500000000004</v>
      </c>
      <c r="FE112" s="108">
        <f t="shared" si="46"/>
        <v>4483.8500000000004</v>
      </c>
      <c r="FM112" s="108">
        <f t="shared" si="47"/>
        <v>0</v>
      </c>
      <c r="FU112" s="108">
        <f t="shared" si="32"/>
        <v>0</v>
      </c>
      <c r="FV112" s="108">
        <v>0</v>
      </c>
      <c r="GB112" s="108">
        <f t="shared" si="48"/>
        <v>0</v>
      </c>
      <c r="GJ112" s="108">
        <f t="shared" si="49"/>
        <v>0</v>
      </c>
      <c r="GK112" s="108">
        <v>1135.05</v>
      </c>
      <c r="GL112" s="108">
        <v>0</v>
      </c>
      <c r="GM112" s="108">
        <v>0</v>
      </c>
      <c r="GN112" s="108">
        <v>0</v>
      </c>
      <c r="GO112" s="108">
        <v>0</v>
      </c>
      <c r="GP112" s="108">
        <v>2214.8000000000002</v>
      </c>
      <c r="GQ112" s="108">
        <v>0</v>
      </c>
      <c r="GR112" s="108">
        <v>0</v>
      </c>
      <c r="GS112" s="108">
        <v>567</v>
      </c>
      <c r="GT112" s="108">
        <v>0</v>
      </c>
      <c r="GU112" s="108">
        <v>567</v>
      </c>
      <c r="GV112" s="108">
        <v>0</v>
      </c>
      <c r="GX112" s="108">
        <v>0</v>
      </c>
      <c r="GY112" s="108">
        <f t="shared" si="50"/>
        <v>4483.8500000000004</v>
      </c>
      <c r="GZ112" s="108">
        <f t="shared" si="51"/>
        <v>4483.8500000000004</v>
      </c>
      <c r="HR112" s="108">
        <f t="shared" si="52"/>
        <v>0</v>
      </c>
      <c r="HS112" s="108">
        <v>1135.05</v>
      </c>
      <c r="HT112" s="108">
        <v>0</v>
      </c>
      <c r="HU112" s="108">
        <v>0</v>
      </c>
      <c r="HV112" s="108">
        <v>0</v>
      </c>
      <c r="HW112" s="108">
        <v>0</v>
      </c>
      <c r="HX112" s="108">
        <v>2214.8000000000002</v>
      </c>
      <c r="HY112" s="108">
        <v>0</v>
      </c>
      <c r="HZ112" s="108">
        <v>0</v>
      </c>
      <c r="IA112" s="108">
        <v>567</v>
      </c>
      <c r="IB112" s="108">
        <v>0</v>
      </c>
      <c r="IC112" s="108">
        <v>567</v>
      </c>
      <c r="ID112" s="108">
        <v>0</v>
      </c>
      <c r="IF112" s="108">
        <v>0</v>
      </c>
      <c r="II112" s="108">
        <f t="shared" si="53"/>
        <v>4483.8500000000004</v>
      </c>
      <c r="IJ112" s="108">
        <f t="shared" si="54"/>
        <v>4483.8500000000004</v>
      </c>
      <c r="IM112" s="108">
        <v>1135.0499999999995</v>
      </c>
      <c r="IN112" s="108">
        <v>0</v>
      </c>
      <c r="IO112" s="108">
        <v>0</v>
      </c>
      <c r="IP112" s="108">
        <v>0</v>
      </c>
      <c r="IQ112" s="108">
        <v>0</v>
      </c>
      <c r="IR112" s="108">
        <v>2214.8000000000002</v>
      </c>
      <c r="IS112" s="108">
        <v>0</v>
      </c>
      <c r="IT112" s="108">
        <v>0</v>
      </c>
      <c r="IU112" s="108">
        <v>567</v>
      </c>
      <c r="IV112" s="108">
        <v>0</v>
      </c>
      <c r="IW112" s="108">
        <v>567</v>
      </c>
      <c r="IX112" s="108">
        <v>0</v>
      </c>
      <c r="IZ112" s="108">
        <v>0</v>
      </c>
      <c r="JC112" s="108">
        <f t="shared" si="56"/>
        <v>4483.8499999999995</v>
      </c>
      <c r="JD112" s="108">
        <f t="shared" si="55"/>
        <v>4483.8499999999995</v>
      </c>
    </row>
    <row r="113" spans="1:264" x14ac:dyDescent="0.25">
      <c r="A113" s="107">
        <v>536058</v>
      </c>
      <c r="B113" s="119"/>
      <c r="N113" s="108">
        <v>737.28</v>
      </c>
      <c r="O113" s="108">
        <v>0</v>
      </c>
      <c r="P113" s="108">
        <v>724.8</v>
      </c>
      <c r="Q113" s="108">
        <v>0</v>
      </c>
      <c r="R113" s="108">
        <v>0</v>
      </c>
      <c r="S113" s="108">
        <v>0</v>
      </c>
      <c r="T113" s="108">
        <v>0</v>
      </c>
      <c r="V113" s="108">
        <f t="shared" si="29"/>
        <v>1462.08</v>
      </c>
      <c r="AC113" s="108">
        <v>10494.36</v>
      </c>
      <c r="AD113" s="108">
        <v>7505.46</v>
      </c>
      <c r="AE113" s="108">
        <v>389.17</v>
      </c>
      <c r="AF113" s="108">
        <v>6615.92</v>
      </c>
      <c r="AG113" s="108">
        <v>12232.6</v>
      </c>
      <c r="AH113" s="108">
        <v>73.8</v>
      </c>
      <c r="AI113" s="108">
        <v>304.06</v>
      </c>
      <c r="AL113" s="108">
        <f t="shared" si="33"/>
        <v>37615.369999999995</v>
      </c>
      <c r="AM113" s="108">
        <f t="shared" si="30"/>
        <v>39077.449999999997</v>
      </c>
      <c r="BD113" s="108">
        <f t="shared" si="34"/>
        <v>0</v>
      </c>
      <c r="BI113" s="108">
        <v>375.57</v>
      </c>
      <c r="BJ113" s="108">
        <v>0</v>
      </c>
      <c r="BR113" s="108">
        <f t="shared" si="35"/>
        <v>375.57</v>
      </c>
      <c r="BS113" s="108">
        <v>10494.36</v>
      </c>
      <c r="BT113" s="108">
        <v>7505.46</v>
      </c>
      <c r="BU113" s="108">
        <v>389.17</v>
      </c>
      <c r="BV113" s="108">
        <v>6615.92</v>
      </c>
      <c r="BW113" s="108">
        <v>12232.6</v>
      </c>
      <c r="BX113" s="108">
        <v>73.8</v>
      </c>
      <c r="BY113" s="108">
        <v>304.06</v>
      </c>
      <c r="BZ113" s="108">
        <v>0</v>
      </c>
      <c r="CB113" s="108">
        <f t="shared" si="36"/>
        <v>37615.369999999995</v>
      </c>
      <c r="CC113" s="108">
        <f t="shared" si="37"/>
        <v>37990.939999999995</v>
      </c>
      <c r="CT113" s="108">
        <f t="shared" si="31"/>
        <v>0</v>
      </c>
      <c r="CU113" s="108">
        <v>10494.36</v>
      </c>
      <c r="CV113" s="108">
        <v>7505.46</v>
      </c>
      <c r="CW113" s="108">
        <v>389.17</v>
      </c>
      <c r="CX113" s="108">
        <v>6615.92</v>
      </c>
      <c r="CY113" s="108">
        <v>12232.6</v>
      </c>
      <c r="CZ113" s="108">
        <v>73.8</v>
      </c>
      <c r="DA113" s="108">
        <v>304.06</v>
      </c>
      <c r="DB113" s="108">
        <v>0</v>
      </c>
      <c r="DD113" s="108">
        <v>0</v>
      </c>
      <c r="DE113" s="108">
        <f t="shared" si="38"/>
        <v>37615.369999999995</v>
      </c>
      <c r="DF113" s="108">
        <f t="shared" si="39"/>
        <v>37615.369999999995</v>
      </c>
      <c r="DG113" s="108">
        <v>10494.36</v>
      </c>
      <c r="DH113" s="108">
        <v>7505.46</v>
      </c>
      <c r="DI113" s="108">
        <v>389.17</v>
      </c>
      <c r="DJ113" s="108">
        <v>6615.92</v>
      </c>
      <c r="DK113" s="108">
        <v>12232.6</v>
      </c>
      <c r="DL113" s="108">
        <v>73.8</v>
      </c>
      <c r="DM113" s="108">
        <v>304.06</v>
      </c>
      <c r="DN113" s="108">
        <v>0</v>
      </c>
      <c r="DO113" s="108">
        <f t="shared" si="40"/>
        <v>37615.369999999995</v>
      </c>
      <c r="DS113" s="108">
        <f t="shared" si="41"/>
        <v>0</v>
      </c>
      <c r="DT113" s="108">
        <v>10494.36000000003</v>
      </c>
      <c r="DU113" s="108">
        <v>7505.4600000000128</v>
      </c>
      <c r="DV113" s="108">
        <v>389.17999999999967</v>
      </c>
      <c r="DW113" s="108">
        <v>6615.940000000006</v>
      </c>
      <c r="DX113" s="108">
        <v>12232.580000000036</v>
      </c>
      <c r="DY113" s="108">
        <v>73.799999999999969</v>
      </c>
      <c r="DZ113" s="108">
        <v>304.04000000000013</v>
      </c>
      <c r="EA113" s="108">
        <v>0</v>
      </c>
      <c r="ED113" s="108">
        <v>5761</v>
      </c>
      <c r="EE113" s="108">
        <f t="shared" si="42"/>
        <v>43376.360000000088</v>
      </c>
      <c r="EF113" s="108">
        <f t="shared" si="43"/>
        <v>43376.360000000088</v>
      </c>
      <c r="EG113" s="108">
        <v>97.2</v>
      </c>
      <c r="EH113" s="108">
        <v>-345.6</v>
      </c>
      <c r="EI113" s="108">
        <v>0</v>
      </c>
      <c r="EJ113" s="108">
        <v>0</v>
      </c>
      <c r="EK113" s="108">
        <v>1686.36</v>
      </c>
      <c r="EL113" s="108">
        <v>0</v>
      </c>
      <c r="EM113" s="108">
        <v>0</v>
      </c>
      <c r="EN113" s="108">
        <f t="shared" si="44"/>
        <v>1437.9599999999998</v>
      </c>
      <c r="EO113" s="108">
        <v>18872.23</v>
      </c>
      <c r="EP113" s="108">
        <v>0</v>
      </c>
      <c r="EQ113" s="108">
        <v>0</v>
      </c>
      <c r="ER113" s="108">
        <v>0</v>
      </c>
      <c r="ES113" s="108">
        <v>0</v>
      </c>
      <c r="ET113" s="108">
        <v>15187.2</v>
      </c>
      <c r="EU113" s="108">
        <v>0</v>
      </c>
      <c r="EV113" s="108">
        <v>0</v>
      </c>
      <c r="EW113" s="108">
        <v>4860</v>
      </c>
      <c r="EX113" s="108">
        <v>0</v>
      </c>
      <c r="EY113" s="108">
        <v>4282.88</v>
      </c>
      <c r="EZ113" s="108">
        <v>0</v>
      </c>
      <c r="FD113" s="108">
        <f t="shared" si="45"/>
        <v>43202.31</v>
      </c>
      <c r="FE113" s="108">
        <f t="shared" si="46"/>
        <v>44640.27</v>
      </c>
      <c r="FM113" s="108">
        <f t="shared" si="47"/>
        <v>0</v>
      </c>
      <c r="FU113" s="108">
        <f t="shared" si="32"/>
        <v>0</v>
      </c>
      <c r="FV113" s="108">
        <v>0</v>
      </c>
      <c r="GB113" s="108">
        <f t="shared" si="48"/>
        <v>0</v>
      </c>
      <c r="GJ113" s="108">
        <f t="shared" si="49"/>
        <v>0</v>
      </c>
      <c r="GK113" s="108">
        <v>18872.23</v>
      </c>
      <c r="GL113" s="108">
        <v>0</v>
      </c>
      <c r="GM113" s="108">
        <v>0</v>
      </c>
      <c r="GN113" s="108">
        <v>0</v>
      </c>
      <c r="GO113" s="108">
        <v>0</v>
      </c>
      <c r="GP113" s="108">
        <v>15187.2</v>
      </c>
      <c r="GQ113" s="108">
        <v>0</v>
      </c>
      <c r="GR113" s="108">
        <v>0</v>
      </c>
      <c r="GS113" s="108">
        <v>4860</v>
      </c>
      <c r="GT113" s="108">
        <v>0</v>
      </c>
      <c r="GU113" s="108">
        <v>4282.88</v>
      </c>
      <c r="GV113" s="108">
        <v>0</v>
      </c>
      <c r="GX113" s="108">
        <v>0</v>
      </c>
      <c r="GY113" s="108">
        <f t="shared" si="50"/>
        <v>43202.31</v>
      </c>
      <c r="GZ113" s="108">
        <f t="shared" si="51"/>
        <v>43202.31</v>
      </c>
      <c r="HR113" s="108">
        <f t="shared" si="52"/>
        <v>0</v>
      </c>
      <c r="HS113" s="108">
        <v>18872.23</v>
      </c>
      <c r="HT113" s="108">
        <v>0</v>
      </c>
      <c r="HU113" s="108">
        <v>0</v>
      </c>
      <c r="HV113" s="108">
        <v>0</v>
      </c>
      <c r="HW113" s="108">
        <v>0</v>
      </c>
      <c r="HX113" s="108">
        <v>15187.2</v>
      </c>
      <c r="HY113" s="108">
        <v>0</v>
      </c>
      <c r="HZ113" s="108">
        <v>0</v>
      </c>
      <c r="IA113" s="108">
        <v>4860</v>
      </c>
      <c r="IB113" s="108">
        <v>0</v>
      </c>
      <c r="IC113" s="108">
        <v>4282.88</v>
      </c>
      <c r="ID113" s="108">
        <v>0</v>
      </c>
      <c r="IF113" s="108">
        <v>0</v>
      </c>
      <c r="II113" s="108">
        <f t="shared" si="53"/>
        <v>43202.31</v>
      </c>
      <c r="IJ113" s="108">
        <f t="shared" si="54"/>
        <v>43202.31</v>
      </c>
      <c r="IM113" s="108">
        <v>18872.240000000002</v>
      </c>
      <c r="IN113" s="108">
        <v>0</v>
      </c>
      <c r="IO113" s="108">
        <v>0</v>
      </c>
      <c r="IP113" s="108">
        <v>0</v>
      </c>
      <c r="IQ113" s="108">
        <v>0</v>
      </c>
      <c r="IR113" s="108">
        <v>15187.200000000004</v>
      </c>
      <c r="IS113" s="108">
        <v>0</v>
      </c>
      <c r="IT113" s="108">
        <v>0</v>
      </c>
      <c r="IU113" s="108">
        <v>4860</v>
      </c>
      <c r="IV113" s="108">
        <v>0</v>
      </c>
      <c r="IW113" s="108">
        <v>4282.8599999999979</v>
      </c>
      <c r="IX113" s="108">
        <v>0</v>
      </c>
      <c r="IZ113" s="108">
        <v>0</v>
      </c>
      <c r="JC113" s="108">
        <f t="shared" si="56"/>
        <v>43202.3</v>
      </c>
      <c r="JD113" s="108">
        <f t="shared" si="55"/>
        <v>43202.3</v>
      </c>
    </row>
    <row r="114" spans="1:264" x14ac:dyDescent="0.25">
      <c r="A114" s="107">
        <v>730181</v>
      </c>
      <c r="B114" s="119"/>
      <c r="N114" s="108">
        <v>0</v>
      </c>
      <c r="O114" s="108">
        <v>0</v>
      </c>
      <c r="P114" s="108">
        <v>0</v>
      </c>
      <c r="Q114" s="108">
        <v>0</v>
      </c>
      <c r="R114" s="108">
        <v>0</v>
      </c>
      <c r="S114" s="108">
        <v>0</v>
      </c>
      <c r="T114" s="108">
        <v>0</v>
      </c>
      <c r="V114" s="108">
        <f t="shared" si="29"/>
        <v>0</v>
      </c>
      <c r="AC114" s="108">
        <v>0</v>
      </c>
      <c r="AD114" s="108">
        <v>0</v>
      </c>
      <c r="AE114" s="108">
        <v>0</v>
      </c>
      <c r="AF114" s="108">
        <v>463.53</v>
      </c>
      <c r="AG114" s="108">
        <v>421.59</v>
      </c>
      <c r="AH114" s="108">
        <v>0</v>
      </c>
      <c r="AI114" s="108">
        <v>0</v>
      </c>
      <c r="AL114" s="108">
        <f t="shared" si="33"/>
        <v>885.11999999999989</v>
      </c>
      <c r="AM114" s="108">
        <f t="shared" si="30"/>
        <v>885.11999999999989</v>
      </c>
      <c r="BD114" s="108">
        <f t="shared" si="34"/>
        <v>0</v>
      </c>
      <c r="BI114" s="108">
        <v>0</v>
      </c>
      <c r="BJ114" s="108">
        <v>0</v>
      </c>
      <c r="BR114" s="108">
        <f t="shared" si="35"/>
        <v>0</v>
      </c>
      <c r="BS114" s="108">
        <v>0</v>
      </c>
      <c r="BT114" s="108">
        <v>0</v>
      </c>
      <c r="BU114" s="108">
        <v>0</v>
      </c>
      <c r="BV114" s="108">
        <v>463.53</v>
      </c>
      <c r="BW114" s="108">
        <v>421.59</v>
      </c>
      <c r="BX114" s="108">
        <v>0</v>
      </c>
      <c r="BY114" s="108">
        <v>0</v>
      </c>
      <c r="BZ114" s="108">
        <v>0</v>
      </c>
      <c r="CB114" s="108">
        <f t="shared" si="36"/>
        <v>885.11999999999989</v>
      </c>
      <c r="CC114" s="108">
        <f t="shared" si="37"/>
        <v>885.11999999999989</v>
      </c>
      <c r="CT114" s="108">
        <f t="shared" si="31"/>
        <v>0</v>
      </c>
      <c r="CU114" s="108">
        <v>0</v>
      </c>
      <c r="CV114" s="108">
        <v>0</v>
      </c>
      <c r="CW114" s="108">
        <v>0</v>
      </c>
      <c r="CX114" s="108">
        <v>463.53</v>
      </c>
      <c r="CY114" s="108">
        <v>421.59</v>
      </c>
      <c r="CZ114" s="108">
        <v>0</v>
      </c>
      <c r="DA114" s="108">
        <v>0</v>
      </c>
      <c r="DB114" s="108">
        <v>0</v>
      </c>
      <c r="DD114" s="108">
        <v>0</v>
      </c>
      <c r="DE114" s="108">
        <f t="shared" si="38"/>
        <v>885.11999999999989</v>
      </c>
      <c r="DF114" s="108">
        <f t="shared" si="39"/>
        <v>885.11999999999989</v>
      </c>
      <c r="DG114" s="108">
        <v>0</v>
      </c>
      <c r="DH114" s="108">
        <v>0</v>
      </c>
      <c r="DI114" s="108">
        <v>0</v>
      </c>
      <c r="DJ114" s="108">
        <v>463.53</v>
      </c>
      <c r="DK114" s="108">
        <v>421.59</v>
      </c>
      <c r="DL114" s="108">
        <v>0</v>
      </c>
      <c r="DM114" s="108">
        <v>0</v>
      </c>
      <c r="DN114" s="108">
        <v>0</v>
      </c>
      <c r="DO114" s="108">
        <f t="shared" si="40"/>
        <v>885.11999999999989</v>
      </c>
      <c r="DS114" s="108">
        <f t="shared" si="41"/>
        <v>0</v>
      </c>
      <c r="DT114" s="108">
        <v>0</v>
      </c>
      <c r="DU114" s="108">
        <v>0</v>
      </c>
      <c r="DV114" s="108">
        <v>0</v>
      </c>
      <c r="DW114" s="108">
        <v>463.51000000000022</v>
      </c>
      <c r="DX114" s="108">
        <v>421.59000000000009</v>
      </c>
      <c r="DY114" s="108">
        <v>0</v>
      </c>
      <c r="DZ114" s="108">
        <v>0</v>
      </c>
      <c r="EA114" s="108">
        <v>0</v>
      </c>
      <c r="ED114" s="108">
        <v>0</v>
      </c>
      <c r="EE114" s="108">
        <f t="shared" si="42"/>
        <v>885.10000000000036</v>
      </c>
      <c r="EF114" s="108">
        <f t="shared" si="43"/>
        <v>885.10000000000036</v>
      </c>
      <c r="EG114" s="108">
        <v>0</v>
      </c>
      <c r="EH114" s="108">
        <v>0</v>
      </c>
      <c r="EI114" s="108">
        <v>0</v>
      </c>
      <c r="EJ114" s="108">
        <v>0</v>
      </c>
      <c r="EK114" s="108">
        <v>0</v>
      </c>
      <c r="EL114" s="108">
        <v>0</v>
      </c>
      <c r="EM114" s="108">
        <v>0</v>
      </c>
      <c r="EN114" s="108">
        <f t="shared" si="44"/>
        <v>0</v>
      </c>
      <c r="EO114" s="108">
        <v>0</v>
      </c>
      <c r="EP114" s="108">
        <v>0</v>
      </c>
      <c r="EQ114" s="108">
        <v>0</v>
      </c>
      <c r="ER114" s="108">
        <v>0</v>
      </c>
      <c r="ES114" s="108">
        <v>0</v>
      </c>
      <c r="ET114" s="108">
        <v>0</v>
      </c>
      <c r="EU114" s="108">
        <v>0</v>
      </c>
      <c r="EV114" s="108">
        <v>0</v>
      </c>
      <c r="EW114" s="108">
        <v>0</v>
      </c>
      <c r="EX114" s="108">
        <v>0</v>
      </c>
      <c r="EY114" s="108">
        <v>0</v>
      </c>
      <c r="EZ114" s="108">
        <v>0</v>
      </c>
      <c r="FC114" s="108">
        <v>0</v>
      </c>
      <c r="FD114" s="108">
        <f t="shared" si="45"/>
        <v>0</v>
      </c>
      <c r="FE114" s="108">
        <f t="shared" si="46"/>
        <v>0</v>
      </c>
      <c r="FM114" s="108">
        <f t="shared" si="47"/>
        <v>0</v>
      </c>
      <c r="FU114" s="108">
        <f t="shared" si="32"/>
        <v>0</v>
      </c>
      <c r="FV114" s="108">
        <v>0</v>
      </c>
      <c r="FZ114" s="108">
        <v>259.44</v>
      </c>
      <c r="GA114" s="108">
        <v>304.54000000000002</v>
      </c>
      <c r="GB114" s="108">
        <f t="shared" si="48"/>
        <v>563.98</v>
      </c>
      <c r="GJ114" s="108">
        <f t="shared" si="49"/>
        <v>0</v>
      </c>
      <c r="GK114" s="108">
        <v>0</v>
      </c>
      <c r="GL114" s="108">
        <v>0</v>
      </c>
      <c r="GM114" s="108">
        <v>0</v>
      </c>
      <c r="GN114" s="108">
        <v>0</v>
      </c>
      <c r="GO114" s="108">
        <v>0</v>
      </c>
      <c r="GP114" s="108">
        <v>0</v>
      </c>
      <c r="GQ114" s="108">
        <v>0</v>
      </c>
      <c r="GR114" s="108">
        <v>0</v>
      </c>
      <c r="GS114" s="108">
        <v>0</v>
      </c>
      <c r="GT114" s="108">
        <v>0</v>
      </c>
      <c r="GU114" s="108">
        <v>0</v>
      </c>
      <c r="GV114" s="108">
        <v>0</v>
      </c>
      <c r="GX114" s="108">
        <v>0</v>
      </c>
      <c r="GY114" s="108">
        <f t="shared" si="50"/>
        <v>0</v>
      </c>
      <c r="GZ114" s="108">
        <f t="shared" si="51"/>
        <v>563.98</v>
      </c>
      <c r="HR114" s="108">
        <f t="shared" si="52"/>
        <v>0</v>
      </c>
      <c r="HS114" s="108">
        <v>778.32</v>
      </c>
      <c r="HT114" s="108">
        <v>0</v>
      </c>
      <c r="HU114" s="108">
        <v>0</v>
      </c>
      <c r="HV114" s="108">
        <v>0</v>
      </c>
      <c r="HW114" s="108">
        <v>0</v>
      </c>
      <c r="HX114" s="108">
        <v>1038.19</v>
      </c>
      <c r="HY114" s="108">
        <v>0</v>
      </c>
      <c r="HZ114" s="108">
        <v>0</v>
      </c>
      <c r="IA114" s="108">
        <v>0</v>
      </c>
      <c r="IB114" s="108">
        <v>0</v>
      </c>
      <c r="IC114" s="108">
        <v>0</v>
      </c>
      <c r="ID114" s="108">
        <v>0</v>
      </c>
      <c r="IF114" s="108">
        <v>0</v>
      </c>
      <c r="II114" s="108">
        <f t="shared" si="53"/>
        <v>1816.5100000000002</v>
      </c>
      <c r="IJ114" s="108">
        <f t="shared" si="54"/>
        <v>1816.5100000000002</v>
      </c>
      <c r="IM114" s="108">
        <v>778.32</v>
      </c>
      <c r="IN114" s="108">
        <v>0</v>
      </c>
      <c r="IO114" s="108">
        <v>0</v>
      </c>
      <c r="IP114" s="108">
        <v>0</v>
      </c>
      <c r="IQ114" s="108">
        <v>0</v>
      </c>
      <c r="IR114" s="108">
        <v>1038.18</v>
      </c>
      <c r="IS114" s="108">
        <v>0</v>
      </c>
      <c r="IT114" s="108">
        <v>0</v>
      </c>
      <c r="IU114" s="108">
        <v>0</v>
      </c>
      <c r="IV114" s="108">
        <v>0</v>
      </c>
      <c r="IW114" s="108">
        <v>0</v>
      </c>
      <c r="IX114" s="108">
        <v>0</v>
      </c>
      <c r="IZ114" s="108">
        <v>0</v>
      </c>
      <c r="JC114" s="108">
        <f t="shared" si="56"/>
        <v>1816.5</v>
      </c>
      <c r="JD114" s="108">
        <f t="shared" si="55"/>
        <v>1816.5</v>
      </c>
    </row>
    <row r="115" spans="1:264" x14ac:dyDescent="0.25">
      <c r="A115" s="107">
        <v>630249</v>
      </c>
      <c r="N115" s="108">
        <v>0</v>
      </c>
      <c r="O115" s="108">
        <v>0</v>
      </c>
      <c r="P115" s="108">
        <v>0</v>
      </c>
      <c r="Q115" s="108">
        <v>0</v>
      </c>
      <c r="R115" s="108">
        <v>0</v>
      </c>
      <c r="S115" s="108">
        <v>0</v>
      </c>
      <c r="T115" s="108">
        <v>0</v>
      </c>
      <c r="V115" s="108">
        <f t="shared" si="29"/>
        <v>0</v>
      </c>
      <c r="AC115" s="108">
        <v>1239.8399999999999</v>
      </c>
      <c r="AD115" s="108">
        <v>1239.8399999999999</v>
      </c>
      <c r="AE115" s="108">
        <v>0</v>
      </c>
      <c r="AF115" s="108">
        <v>778.34</v>
      </c>
      <c r="AG115" s="108">
        <v>1063.7</v>
      </c>
      <c r="AH115" s="108">
        <v>0</v>
      </c>
      <c r="AI115" s="108">
        <v>590.4</v>
      </c>
      <c r="AL115" s="108">
        <f t="shared" si="33"/>
        <v>4912.12</v>
      </c>
      <c r="AM115" s="108">
        <f t="shared" si="30"/>
        <v>4912.12</v>
      </c>
      <c r="BD115" s="108">
        <f t="shared" si="34"/>
        <v>0</v>
      </c>
      <c r="BI115" s="108">
        <v>81.72</v>
      </c>
      <c r="BJ115" s="108">
        <v>40.86</v>
      </c>
      <c r="BR115" s="108">
        <f t="shared" si="35"/>
        <v>122.58</v>
      </c>
      <c r="BS115" s="108">
        <v>1239.8399999999999</v>
      </c>
      <c r="BT115" s="108">
        <v>1239.8399999999999</v>
      </c>
      <c r="BU115" s="108">
        <v>0</v>
      </c>
      <c r="BV115" s="108">
        <v>778.34</v>
      </c>
      <c r="BW115" s="108">
        <v>1063.7</v>
      </c>
      <c r="BX115" s="108">
        <v>0</v>
      </c>
      <c r="BY115" s="108">
        <v>590.4</v>
      </c>
      <c r="BZ115" s="108">
        <v>40.86</v>
      </c>
      <c r="CB115" s="108">
        <f t="shared" si="36"/>
        <v>4952.9799999999996</v>
      </c>
      <c r="CC115" s="108">
        <f t="shared" si="37"/>
        <v>5075.5599999999995</v>
      </c>
      <c r="CT115" s="108">
        <f t="shared" si="31"/>
        <v>0</v>
      </c>
      <c r="CU115" s="108">
        <v>1239.8399999999999</v>
      </c>
      <c r="CV115" s="108">
        <v>1239.8399999999999</v>
      </c>
      <c r="CW115" s="108">
        <v>0</v>
      </c>
      <c r="CX115" s="108">
        <v>778.34</v>
      </c>
      <c r="CY115" s="108">
        <v>1063.7</v>
      </c>
      <c r="CZ115" s="108">
        <v>0</v>
      </c>
      <c r="DA115" s="108">
        <v>590.4</v>
      </c>
      <c r="DB115" s="108">
        <v>40.86</v>
      </c>
      <c r="DD115" s="108">
        <v>0</v>
      </c>
      <c r="DE115" s="108">
        <f t="shared" si="38"/>
        <v>4952.9799999999996</v>
      </c>
      <c r="DF115" s="108">
        <f t="shared" si="39"/>
        <v>4952.9799999999996</v>
      </c>
      <c r="DG115" s="108">
        <v>1239.8399999999999</v>
      </c>
      <c r="DH115" s="108">
        <v>1239.8399999999999</v>
      </c>
      <c r="DI115" s="108">
        <v>0</v>
      </c>
      <c r="DJ115" s="108">
        <v>778.34</v>
      </c>
      <c r="DK115" s="108">
        <v>1063.7</v>
      </c>
      <c r="DL115" s="108">
        <v>0</v>
      </c>
      <c r="DM115" s="108">
        <v>590.4</v>
      </c>
      <c r="DN115" s="108">
        <v>40.86</v>
      </c>
      <c r="DO115" s="108">
        <f t="shared" si="40"/>
        <v>4952.9799999999996</v>
      </c>
      <c r="DS115" s="108">
        <f t="shared" si="41"/>
        <v>0</v>
      </c>
      <c r="DT115" s="108">
        <v>1239.8400000000004</v>
      </c>
      <c r="DU115" s="108">
        <v>1239.8400000000004</v>
      </c>
      <c r="DV115" s="108">
        <v>0</v>
      </c>
      <c r="DW115" s="108">
        <v>778.35999999999933</v>
      </c>
      <c r="DX115" s="108">
        <v>1063.7200000000009</v>
      </c>
      <c r="DY115" s="108">
        <v>0</v>
      </c>
      <c r="DZ115" s="108">
        <v>590.39999999999975</v>
      </c>
      <c r="EA115" s="108">
        <v>40.86</v>
      </c>
      <c r="EC115" s="108">
        <v>40</v>
      </c>
      <c r="ED115" s="108">
        <v>864.15</v>
      </c>
      <c r="EE115" s="108">
        <f t="shared" si="42"/>
        <v>5857.17</v>
      </c>
      <c r="EF115" s="108">
        <f t="shared" si="43"/>
        <v>5857.17</v>
      </c>
      <c r="EG115" s="108">
        <v>-205.2</v>
      </c>
      <c r="EH115" s="108">
        <v>151.19999999999999</v>
      </c>
      <c r="EI115" s="108">
        <v>0</v>
      </c>
      <c r="EJ115" s="108">
        <v>-79.099999999999994</v>
      </c>
      <c r="EK115" s="108">
        <v>-259.44</v>
      </c>
      <c r="EL115" s="108">
        <v>0</v>
      </c>
      <c r="EM115" s="108">
        <v>-108</v>
      </c>
      <c r="EN115" s="108">
        <f t="shared" si="44"/>
        <v>-500.53999999999996</v>
      </c>
      <c r="EO115" s="108">
        <v>2513.33</v>
      </c>
      <c r="EP115" s="108">
        <v>0</v>
      </c>
      <c r="EQ115" s="108">
        <v>0</v>
      </c>
      <c r="ER115" s="108">
        <v>0</v>
      </c>
      <c r="ES115" s="108">
        <v>0</v>
      </c>
      <c r="ET115" s="108">
        <v>1423.8</v>
      </c>
      <c r="EU115" s="108">
        <v>0</v>
      </c>
      <c r="EV115" s="108">
        <v>0</v>
      </c>
      <c r="EW115" s="108">
        <v>941.63</v>
      </c>
      <c r="EX115" s="108">
        <v>0</v>
      </c>
      <c r="EY115" s="108">
        <v>698.63</v>
      </c>
      <c r="EZ115" s="108">
        <v>0</v>
      </c>
      <c r="FD115" s="108">
        <f t="shared" si="45"/>
        <v>5577.39</v>
      </c>
      <c r="FE115" s="108">
        <f t="shared" si="46"/>
        <v>5076.8500000000004</v>
      </c>
      <c r="FM115" s="108">
        <f t="shared" si="47"/>
        <v>0</v>
      </c>
      <c r="FU115" s="108">
        <f t="shared" si="32"/>
        <v>0</v>
      </c>
      <c r="FV115" s="108">
        <v>34.36</v>
      </c>
      <c r="GB115" s="108">
        <f t="shared" si="48"/>
        <v>34.36</v>
      </c>
      <c r="GJ115" s="108">
        <f t="shared" si="49"/>
        <v>0</v>
      </c>
      <c r="GK115" s="108">
        <v>2513.33</v>
      </c>
      <c r="GL115" s="108">
        <v>0</v>
      </c>
      <c r="GM115" s="108">
        <v>0</v>
      </c>
      <c r="GN115" s="108">
        <v>0</v>
      </c>
      <c r="GO115" s="108">
        <v>0</v>
      </c>
      <c r="GP115" s="108">
        <v>1423.8</v>
      </c>
      <c r="GQ115" s="108">
        <v>0</v>
      </c>
      <c r="GR115" s="108">
        <v>0</v>
      </c>
      <c r="GS115" s="108">
        <v>941.63</v>
      </c>
      <c r="GT115" s="108">
        <v>0</v>
      </c>
      <c r="GU115" s="108">
        <v>698.63</v>
      </c>
      <c r="GV115" s="108">
        <v>0</v>
      </c>
      <c r="GX115" s="108">
        <v>34.36</v>
      </c>
      <c r="GY115" s="108">
        <f t="shared" si="50"/>
        <v>5611.75</v>
      </c>
      <c r="GZ115" s="108">
        <f t="shared" si="51"/>
        <v>5646.11</v>
      </c>
      <c r="HR115" s="108">
        <f t="shared" si="52"/>
        <v>0</v>
      </c>
      <c r="HS115" s="108">
        <v>2513.33</v>
      </c>
      <c r="HT115" s="108">
        <v>0</v>
      </c>
      <c r="HU115" s="108">
        <v>0</v>
      </c>
      <c r="HV115" s="108">
        <v>0</v>
      </c>
      <c r="HW115" s="108">
        <v>0</v>
      </c>
      <c r="HX115" s="108">
        <v>1423.8</v>
      </c>
      <c r="HY115" s="108">
        <v>0</v>
      </c>
      <c r="HZ115" s="108">
        <v>0</v>
      </c>
      <c r="IA115" s="108">
        <v>941.63</v>
      </c>
      <c r="IB115" s="108">
        <v>0</v>
      </c>
      <c r="IC115" s="108">
        <v>698.63</v>
      </c>
      <c r="ID115" s="108">
        <v>0</v>
      </c>
      <c r="IF115" s="108">
        <v>34.36</v>
      </c>
      <c r="II115" s="108">
        <f t="shared" si="53"/>
        <v>5611.75</v>
      </c>
      <c r="IJ115" s="108">
        <f t="shared" si="54"/>
        <v>5611.75</v>
      </c>
      <c r="IM115" s="108">
        <v>2513.3099999999995</v>
      </c>
      <c r="IN115" s="108">
        <v>0</v>
      </c>
      <c r="IO115" s="108">
        <v>0</v>
      </c>
      <c r="IP115" s="108">
        <v>0</v>
      </c>
      <c r="IQ115" s="108">
        <v>0</v>
      </c>
      <c r="IR115" s="108">
        <v>1423.7999999999995</v>
      </c>
      <c r="IS115" s="108">
        <v>0</v>
      </c>
      <c r="IT115" s="108">
        <v>0</v>
      </c>
      <c r="IU115" s="108">
        <v>941.60999999999979</v>
      </c>
      <c r="IV115" s="108">
        <v>0</v>
      </c>
      <c r="IW115" s="108">
        <v>698.60999999999979</v>
      </c>
      <c r="IX115" s="108">
        <v>0</v>
      </c>
      <c r="IZ115" s="108">
        <v>34.36</v>
      </c>
      <c r="JC115" s="108">
        <f t="shared" si="56"/>
        <v>5611.6899999999978</v>
      </c>
      <c r="JD115" s="108">
        <f t="shared" si="55"/>
        <v>5611.6899999999978</v>
      </c>
    </row>
    <row r="116" spans="1:264" x14ac:dyDescent="0.25">
      <c r="A116" s="107">
        <v>730121</v>
      </c>
      <c r="N116" s="108">
        <v>0</v>
      </c>
      <c r="O116" s="108">
        <v>0</v>
      </c>
      <c r="P116" s="108">
        <v>0</v>
      </c>
      <c r="Q116" s="108">
        <v>0</v>
      </c>
      <c r="R116" s="108">
        <v>0</v>
      </c>
      <c r="S116" s="108">
        <v>0</v>
      </c>
      <c r="T116" s="108">
        <v>0</v>
      </c>
      <c r="V116" s="108">
        <f t="shared" si="29"/>
        <v>0</v>
      </c>
      <c r="AC116" s="108">
        <v>400.14</v>
      </c>
      <c r="AD116" s="108">
        <v>564.29999999999995</v>
      </c>
      <c r="AE116" s="108">
        <v>0</v>
      </c>
      <c r="AF116" s="108">
        <v>0</v>
      </c>
      <c r="AG116" s="108">
        <v>0</v>
      </c>
      <c r="AH116" s="108">
        <v>0</v>
      </c>
      <c r="AI116" s="108">
        <v>0</v>
      </c>
      <c r="AL116" s="108">
        <f t="shared" si="33"/>
        <v>964.43999999999994</v>
      </c>
      <c r="AM116" s="108">
        <f t="shared" si="30"/>
        <v>964.43999999999994</v>
      </c>
      <c r="BD116" s="108">
        <f t="shared" si="34"/>
        <v>0</v>
      </c>
      <c r="BI116" s="108">
        <v>0</v>
      </c>
      <c r="BJ116" s="108">
        <v>0</v>
      </c>
      <c r="BR116" s="108">
        <f t="shared" si="35"/>
        <v>0</v>
      </c>
      <c r="BS116" s="108">
        <v>400.14</v>
      </c>
      <c r="BT116" s="108">
        <v>564.29999999999995</v>
      </c>
      <c r="BU116" s="108">
        <v>0</v>
      </c>
      <c r="BV116" s="108">
        <v>0</v>
      </c>
      <c r="BW116" s="108">
        <v>0</v>
      </c>
      <c r="BX116" s="108">
        <v>0</v>
      </c>
      <c r="BY116" s="108">
        <v>0</v>
      </c>
      <c r="BZ116" s="108">
        <v>0</v>
      </c>
      <c r="CB116" s="108">
        <f t="shared" si="36"/>
        <v>964.43999999999994</v>
      </c>
      <c r="CC116" s="108">
        <f t="shared" si="37"/>
        <v>964.43999999999994</v>
      </c>
      <c r="CT116" s="108">
        <f t="shared" si="31"/>
        <v>0</v>
      </c>
      <c r="CU116" s="108">
        <v>400.14</v>
      </c>
      <c r="CV116" s="108">
        <v>564.29999999999995</v>
      </c>
      <c r="CW116" s="108">
        <v>0</v>
      </c>
      <c r="CX116" s="108">
        <v>0</v>
      </c>
      <c r="CY116" s="108">
        <v>0</v>
      </c>
      <c r="CZ116" s="108">
        <v>0</v>
      </c>
      <c r="DA116" s="108">
        <v>0</v>
      </c>
      <c r="DB116" s="108">
        <v>0</v>
      </c>
      <c r="DD116" s="108">
        <v>0</v>
      </c>
      <c r="DE116" s="108">
        <f t="shared" si="38"/>
        <v>964.43999999999994</v>
      </c>
      <c r="DF116" s="108">
        <f t="shared" si="39"/>
        <v>964.43999999999994</v>
      </c>
      <c r="DG116" s="108">
        <v>400.14</v>
      </c>
      <c r="DH116" s="108">
        <v>564.29999999999995</v>
      </c>
      <c r="DI116" s="108">
        <v>0</v>
      </c>
      <c r="DJ116" s="108">
        <v>0</v>
      </c>
      <c r="DK116" s="108">
        <v>0</v>
      </c>
      <c r="DL116" s="108">
        <v>0</v>
      </c>
      <c r="DM116" s="108">
        <v>0</v>
      </c>
      <c r="DN116" s="108">
        <v>0</v>
      </c>
      <c r="DO116" s="108">
        <f t="shared" si="40"/>
        <v>964.43999999999994</v>
      </c>
      <c r="DQ116" s="108">
        <v>-40.5</v>
      </c>
      <c r="DR116" s="108">
        <v>-40.5</v>
      </c>
      <c r="DS116" s="108">
        <f t="shared" si="41"/>
        <v>-81</v>
      </c>
      <c r="DT116" s="108">
        <v>400.1400000000001</v>
      </c>
      <c r="DU116" s="108">
        <v>564.29999999999995</v>
      </c>
      <c r="DV116" s="108">
        <v>0</v>
      </c>
      <c r="DW116" s="108">
        <v>0</v>
      </c>
      <c r="DX116" s="108">
        <v>0</v>
      </c>
      <c r="DY116" s="108">
        <v>0</v>
      </c>
      <c r="DZ116" s="108">
        <v>0</v>
      </c>
      <c r="EA116" s="108">
        <v>0</v>
      </c>
      <c r="ED116" s="108">
        <v>0</v>
      </c>
      <c r="EE116" s="108">
        <f t="shared" si="42"/>
        <v>964.44</v>
      </c>
      <c r="EF116" s="108">
        <f t="shared" si="43"/>
        <v>883.44</v>
      </c>
      <c r="EG116" s="108">
        <v>0</v>
      </c>
      <c r="EH116" s="108">
        <v>0</v>
      </c>
      <c r="EI116" s="108">
        <v>0</v>
      </c>
      <c r="EJ116" s="108">
        <v>0</v>
      </c>
      <c r="EK116" s="108">
        <v>0</v>
      </c>
      <c r="EL116" s="108">
        <v>0</v>
      </c>
      <c r="EM116" s="108">
        <v>0</v>
      </c>
      <c r="EN116" s="108">
        <f t="shared" si="44"/>
        <v>0</v>
      </c>
      <c r="EO116" s="108">
        <v>0</v>
      </c>
      <c r="EP116" s="108">
        <v>0</v>
      </c>
      <c r="EQ116" s="108">
        <v>0</v>
      </c>
      <c r="ER116" s="108">
        <v>0</v>
      </c>
      <c r="ES116" s="108">
        <v>0</v>
      </c>
      <c r="ET116" s="108">
        <v>0</v>
      </c>
      <c r="EU116" s="108">
        <v>0</v>
      </c>
      <c r="EV116" s="108">
        <v>0</v>
      </c>
      <c r="EW116" s="108">
        <v>0</v>
      </c>
      <c r="EX116" s="108">
        <v>0</v>
      </c>
      <c r="EY116" s="108">
        <v>0</v>
      </c>
      <c r="EZ116" s="108">
        <v>0</v>
      </c>
      <c r="FC116" s="108">
        <v>0</v>
      </c>
      <c r="FD116" s="108">
        <f t="shared" si="45"/>
        <v>0</v>
      </c>
      <c r="FE116" s="108">
        <f t="shared" si="46"/>
        <v>0</v>
      </c>
      <c r="FM116" s="108">
        <f t="shared" si="47"/>
        <v>0</v>
      </c>
      <c r="FU116" s="108">
        <f t="shared" si="32"/>
        <v>0</v>
      </c>
      <c r="FV116" s="108">
        <v>0</v>
      </c>
      <c r="GB116" s="108">
        <f t="shared" si="48"/>
        <v>0</v>
      </c>
      <c r="GJ116" s="108">
        <f t="shared" si="49"/>
        <v>0</v>
      </c>
      <c r="GK116" s="108">
        <v>0</v>
      </c>
      <c r="GL116" s="108">
        <v>0</v>
      </c>
      <c r="GM116" s="108">
        <v>0</v>
      </c>
      <c r="GN116" s="108">
        <v>0</v>
      </c>
      <c r="GO116" s="108">
        <v>0</v>
      </c>
      <c r="GP116" s="108">
        <v>0</v>
      </c>
      <c r="GQ116" s="108">
        <v>0</v>
      </c>
      <c r="GR116" s="108">
        <v>0</v>
      </c>
      <c r="GS116" s="108">
        <v>0</v>
      </c>
      <c r="GT116" s="108">
        <v>0</v>
      </c>
      <c r="GU116" s="108">
        <v>0</v>
      </c>
      <c r="GV116" s="108">
        <v>0</v>
      </c>
      <c r="GX116" s="108">
        <v>0</v>
      </c>
      <c r="GY116" s="108">
        <f t="shared" si="50"/>
        <v>0</v>
      </c>
      <c r="GZ116" s="108">
        <f t="shared" si="51"/>
        <v>0</v>
      </c>
      <c r="HR116" s="108">
        <f t="shared" si="52"/>
        <v>0</v>
      </c>
      <c r="HS116" s="108">
        <v>0</v>
      </c>
      <c r="HT116" s="108">
        <v>0</v>
      </c>
      <c r="HU116" s="108">
        <v>0</v>
      </c>
      <c r="HV116" s="108">
        <v>0</v>
      </c>
      <c r="HW116" s="108">
        <v>0</v>
      </c>
      <c r="HX116" s="108">
        <v>0</v>
      </c>
      <c r="HY116" s="108">
        <v>0</v>
      </c>
      <c r="HZ116" s="108">
        <v>0</v>
      </c>
      <c r="IA116" s="108">
        <v>0</v>
      </c>
      <c r="IB116" s="108">
        <v>0</v>
      </c>
      <c r="IC116" s="108">
        <v>0</v>
      </c>
      <c r="ID116" s="108">
        <v>0</v>
      </c>
      <c r="IF116" s="108">
        <v>0</v>
      </c>
      <c r="II116" s="108">
        <f t="shared" si="53"/>
        <v>0</v>
      </c>
      <c r="IJ116" s="108">
        <f t="shared" si="54"/>
        <v>0</v>
      </c>
      <c r="IM116" s="108">
        <v>0</v>
      </c>
      <c r="IN116" s="108">
        <v>0</v>
      </c>
      <c r="IO116" s="108">
        <v>0</v>
      </c>
      <c r="IP116" s="108">
        <v>0</v>
      </c>
      <c r="IQ116" s="108">
        <v>0</v>
      </c>
      <c r="IR116" s="108">
        <v>0</v>
      </c>
      <c r="IS116" s="108">
        <v>0</v>
      </c>
      <c r="IT116" s="108">
        <v>0</v>
      </c>
      <c r="IU116" s="108">
        <v>0</v>
      </c>
      <c r="IV116" s="108">
        <v>0</v>
      </c>
      <c r="IW116" s="108">
        <v>0</v>
      </c>
      <c r="IX116" s="108">
        <v>0</v>
      </c>
      <c r="IZ116" s="108">
        <v>0</v>
      </c>
      <c r="JC116" s="108">
        <f t="shared" si="56"/>
        <v>0</v>
      </c>
      <c r="JD116" s="108">
        <f t="shared" si="55"/>
        <v>0</v>
      </c>
    </row>
    <row r="117" spans="1:264" x14ac:dyDescent="0.25">
      <c r="A117" s="107">
        <v>730148</v>
      </c>
      <c r="N117" s="108">
        <v>0</v>
      </c>
      <c r="O117" s="108">
        <v>0</v>
      </c>
      <c r="P117" s="108">
        <v>0</v>
      </c>
      <c r="Q117" s="108">
        <v>0</v>
      </c>
      <c r="R117" s="108">
        <v>0</v>
      </c>
      <c r="S117" s="108">
        <v>0</v>
      </c>
      <c r="T117" s="108">
        <v>0</v>
      </c>
      <c r="V117" s="108">
        <f t="shared" si="29"/>
        <v>0</v>
      </c>
      <c r="AC117" s="108">
        <v>210.6</v>
      </c>
      <c r="AD117" s="108">
        <v>210.6</v>
      </c>
      <c r="AE117" s="108">
        <v>0</v>
      </c>
      <c r="AF117" s="108">
        <v>308.49</v>
      </c>
      <c r="AG117" s="108">
        <v>843.18</v>
      </c>
      <c r="AH117" s="108">
        <v>0</v>
      </c>
      <c r="AI117" s="108">
        <v>0</v>
      </c>
      <c r="AL117" s="108">
        <f t="shared" si="33"/>
        <v>1572.87</v>
      </c>
      <c r="AM117" s="108">
        <f t="shared" si="30"/>
        <v>1572.87</v>
      </c>
      <c r="BD117" s="108">
        <f t="shared" si="34"/>
        <v>0</v>
      </c>
      <c r="BI117" s="108">
        <v>26.23</v>
      </c>
      <c r="BJ117" s="108">
        <v>0</v>
      </c>
      <c r="BR117" s="108">
        <f t="shared" si="35"/>
        <v>26.23</v>
      </c>
      <c r="BS117" s="108">
        <v>210.6</v>
      </c>
      <c r="BT117" s="108">
        <v>210.6</v>
      </c>
      <c r="BU117" s="108">
        <v>0</v>
      </c>
      <c r="BV117" s="108">
        <v>308.49</v>
      </c>
      <c r="BW117" s="108">
        <v>843.18</v>
      </c>
      <c r="BX117" s="108">
        <v>0</v>
      </c>
      <c r="BY117" s="108">
        <v>0</v>
      </c>
      <c r="BZ117" s="108">
        <v>0</v>
      </c>
      <c r="CB117" s="108">
        <f t="shared" si="36"/>
        <v>1572.87</v>
      </c>
      <c r="CC117" s="108">
        <f t="shared" si="37"/>
        <v>1599.1</v>
      </c>
      <c r="CT117" s="108">
        <f t="shared" si="31"/>
        <v>0</v>
      </c>
      <c r="CU117" s="108">
        <v>210.6</v>
      </c>
      <c r="CV117" s="108">
        <v>210.6</v>
      </c>
      <c r="CW117" s="108">
        <v>0</v>
      </c>
      <c r="CX117" s="108">
        <v>308.49</v>
      </c>
      <c r="CY117" s="108">
        <v>843.18</v>
      </c>
      <c r="CZ117" s="108">
        <v>0</v>
      </c>
      <c r="DA117" s="108">
        <v>0</v>
      </c>
      <c r="DB117" s="108">
        <v>0</v>
      </c>
      <c r="DD117" s="108">
        <v>0</v>
      </c>
      <c r="DE117" s="108">
        <f t="shared" si="38"/>
        <v>1572.87</v>
      </c>
      <c r="DF117" s="108">
        <f t="shared" si="39"/>
        <v>1572.87</v>
      </c>
      <c r="DG117" s="108">
        <v>210.6</v>
      </c>
      <c r="DH117" s="108">
        <v>210.6</v>
      </c>
      <c r="DI117" s="108">
        <v>0</v>
      </c>
      <c r="DJ117" s="108">
        <v>308.49</v>
      </c>
      <c r="DK117" s="108">
        <v>843.18</v>
      </c>
      <c r="DL117" s="108">
        <v>0</v>
      </c>
      <c r="DM117" s="108">
        <v>0</v>
      </c>
      <c r="DN117" s="108">
        <v>0</v>
      </c>
      <c r="DO117" s="108">
        <f t="shared" si="40"/>
        <v>1572.87</v>
      </c>
      <c r="DS117" s="108">
        <f t="shared" si="41"/>
        <v>0</v>
      </c>
      <c r="DT117" s="108">
        <v>210.59999999999994</v>
      </c>
      <c r="DU117" s="108">
        <v>210.59999999999994</v>
      </c>
      <c r="DV117" s="108">
        <v>0</v>
      </c>
      <c r="DW117" s="108">
        <v>308.49</v>
      </c>
      <c r="DX117" s="108">
        <v>843.18000000000018</v>
      </c>
      <c r="DY117" s="108">
        <v>0</v>
      </c>
      <c r="DZ117" s="108">
        <v>0</v>
      </c>
      <c r="EA117" s="108">
        <v>0</v>
      </c>
      <c r="ED117" s="108">
        <v>0</v>
      </c>
      <c r="EE117" s="108">
        <f t="shared" si="42"/>
        <v>1572.87</v>
      </c>
      <c r="EF117" s="108">
        <f t="shared" si="43"/>
        <v>1572.87</v>
      </c>
      <c r="EG117" s="108">
        <v>0</v>
      </c>
      <c r="EH117" s="108">
        <v>0</v>
      </c>
      <c r="EI117" s="108">
        <v>0</v>
      </c>
      <c r="EJ117" s="108">
        <v>0</v>
      </c>
      <c r="EK117" s="108">
        <v>0</v>
      </c>
      <c r="EL117" s="108">
        <v>0</v>
      </c>
      <c r="EM117" s="108">
        <v>0</v>
      </c>
      <c r="EN117" s="108">
        <f t="shared" si="44"/>
        <v>0</v>
      </c>
      <c r="EO117" s="108">
        <v>0</v>
      </c>
      <c r="EP117" s="108">
        <v>0</v>
      </c>
      <c r="EQ117" s="108">
        <v>0</v>
      </c>
      <c r="ER117" s="108">
        <v>0</v>
      </c>
      <c r="ES117" s="108">
        <v>0</v>
      </c>
      <c r="ET117" s="108">
        <v>1827.21</v>
      </c>
      <c r="EU117" s="108">
        <v>0</v>
      </c>
      <c r="EV117" s="108">
        <v>0</v>
      </c>
      <c r="EW117" s="108">
        <v>0</v>
      </c>
      <c r="EX117" s="108">
        <v>0</v>
      </c>
      <c r="EY117" s="108">
        <v>0</v>
      </c>
      <c r="EZ117" s="108">
        <v>0</v>
      </c>
      <c r="FC117" s="108">
        <v>432.08</v>
      </c>
      <c r="FD117" s="108">
        <f t="shared" si="45"/>
        <v>2259.29</v>
      </c>
      <c r="FE117" s="108">
        <f t="shared" si="46"/>
        <v>2259.29</v>
      </c>
      <c r="FM117" s="108">
        <f t="shared" si="47"/>
        <v>0</v>
      </c>
      <c r="FU117" s="108">
        <f t="shared" si="32"/>
        <v>0</v>
      </c>
      <c r="FV117" s="108">
        <v>0</v>
      </c>
      <c r="GB117" s="108">
        <f t="shared" si="48"/>
        <v>0</v>
      </c>
      <c r="GJ117" s="108">
        <f t="shared" si="49"/>
        <v>0</v>
      </c>
      <c r="GK117" s="108">
        <v>0</v>
      </c>
      <c r="GL117" s="108">
        <v>0</v>
      </c>
      <c r="GM117" s="108">
        <v>0</v>
      </c>
      <c r="GN117" s="108">
        <v>0</v>
      </c>
      <c r="GO117" s="108">
        <v>0</v>
      </c>
      <c r="GP117" s="108">
        <v>1827.21</v>
      </c>
      <c r="GQ117" s="108">
        <v>0</v>
      </c>
      <c r="GR117" s="108">
        <v>0</v>
      </c>
      <c r="GS117" s="108">
        <v>0</v>
      </c>
      <c r="GT117" s="108">
        <v>0</v>
      </c>
      <c r="GU117" s="108">
        <v>0</v>
      </c>
      <c r="GV117" s="108">
        <v>0</v>
      </c>
      <c r="GX117" s="108">
        <v>0</v>
      </c>
      <c r="GY117" s="108">
        <f t="shared" si="50"/>
        <v>1827.21</v>
      </c>
      <c r="GZ117" s="108">
        <f t="shared" si="51"/>
        <v>1827.21</v>
      </c>
      <c r="HR117" s="108">
        <f t="shared" si="52"/>
        <v>0</v>
      </c>
      <c r="HS117" s="108">
        <v>0</v>
      </c>
      <c r="HT117" s="108">
        <v>0</v>
      </c>
      <c r="HU117" s="108">
        <v>0</v>
      </c>
      <c r="HV117" s="108">
        <v>0</v>
      </c>
      <c r="HW117" s="108">
        <v>0</v>
      </c>
      <c r="HX117" s="108">
        <v>1827.21</v>
      </c>
      <c r="HY117" s="108">
        <v>0</v>
      </c>
      <c r="HZ117" s="108">
        <v>0</v>
      </c>
      <c r="IA117" s="108">
        <v>0</v>
      </c>
      <c r="IB117" s="108">
        <v>0</v>
      </c>
      <c r="IC117" s="108">
        <v>0</v>
      </c>
      <c r="ID117" s="108">
        <v>0</v>
      </c>
      <c r="IF117" s="108">
        <v>0</v>
      </c>
      <c r="II117" s="108">
        <f t="shared" si="53"/>
        <v>1827.21</v>
      </c>
      <c r="IJ117" s="108">
        <f t="shared" si="54"/>
        <v>1827.21</v>
      </c>
      <c r="IM117" s="108">
        <v>0</v>
      </c>
      <c r="IN117" s="108">
        <v>0</v>
      </c>
      <c r="IO117" s="108">
        <v>0</v>
      </c>
      <c r="IP117" s="108">
        <v>0</v>
      </c>
      <c r="IQ117" s="108">
        <v>0</v>
      </c>
      <c r="IR117" s="108">
        <v>1827.21</v>
      </c>
      <c r="IS117" s="108">
        <v>0</v>
      </c>
      <c r="IT117" s="108">
        <v>0</v>
      </c>
      <c r="IU117" s="108">
        <v>0</v>
      </c>
      <c r="IV117" s="108">
        <v>0</v>
      </c>
      <c r="IW117" s="108">
        <v>0</v>
      </c>
      <c r="IX117" s="108">
        <v>0</v>
      </c>
      <c r="IZ117" s="108">
        <v>0</v>
      </c>
      <c r="JC117" s="108">
        <f t="shared" si="56"/>
        <v>1827.21</v>
      </c>
      <c r="JD117" s="108">
        <f t="shared" si="55"/>
        <v>1827.21</v>
      </c>
    </row>
    <row r="118" spans="1:264" x14ac:dyDescent="0.25">
      <c r="A118" s="107">
        <v>630177</v>
      </c>
      <c r="N118" s="108">
        <v>0</v>
      </c>
      <c r="O118" s="108">
        <v>0</v>
      </c>
      <c r="P118" s="108">
        <v>0</v>
      </c>
      <c r="Q118" s="108">
        <v>0</v>
      </c>
      <c r="R118" s="108">
        <v>0</v>
      </c>
      <c r="S118" s="108">
        <v>0</v>
      </c>
      <c r="T118" s="108">
        <v>0</v>
      </c>
      <c r="V118" s="108">
        <f t="shared" si="29"/>
        <v>0</v>
      </c>
      <c r="AC118" s="108">
        <v>1040.58</v>
      </c>
      <c r="AD118" s="108">
        <v>774.9</v>
      </c>
      <c r="AE118" s="108">
        <v>0</v>
      </c>
      <c r="AF118" s="108">
        <v>697.66</v>
      </c>
      <c r="AG118" s="108">
        <v>531.85</v>
      </c>
      <c r="AH118" s="108">
        <v>45.1</v>
      </c>
      <c r="AI118" s="108">
        <v>0</v>
      </c>
      <c r="AL118" s="108">
        <f t="shared" si="33"/>
        <v>3090.0899999999997</v>
      </c>
      <c r="AM118" s="108">
        <f t="shared" si="30"/>
        <v>3090.0899999999997</v>
      </c>
      <c r="BD118" s="108">
        <f t="shared" si="34"/>
        <v>0</v>
      </c>
      <c r="BI118" s="108">
        <v>38.340000000000003</v>
      </c>
      <c r="BJ118" s="108">
        <v>0</v>
      </c>
      <c r="BR118" s="108">
        <f t="shared" si="35"/>
        <v>38.340000000000003</v>
      </c>
      <c r="BS118" s="108">
        <v>1040.58</v>
      </c>
      <c r="BT118" s="108">
        <v>774.9</v>
      </c>
      <c r="BU118" s="108">
        <v>0</v>
      </c>
      <c r="BV118" s="108">
        <v>697.66</v>
      </c>
      <c r="BW118" s="108">
        <v>531.85</v>
      </c>
      <c r="BX118" s="108">
        <v>45.1</v>
      </c>
      <c r="BY118" s="108">
        <v>0</v>
      </c>
      <c r="BZ118" s="108">
        <v>0</v>
      </c>
      <c r="CB118" s="108">
        <f t="shared" si="36"/>
        <v>3090.0899999999997</v>
      </c>
      <c r="CC118" s="108">
        <f t="shared" si="37"/>
        <v>3128.43</v>
      </c>
      <c r="CT118" s="108">
        <f t="shared" si="31"/>
        <v>0</v>
      </c>
      <c r="CU118" s="108">
        <v>1040.58</v>
      </c>
      <c r="CV118" s="108">
        <v>774.9</v>
      </c>
      <c r="CW118" s="108">
        <v>0</v>
      </c>
      <c r="CX118" s="108">
        <v>697.66</v>
      </c>
      <c r="CY118" s="108">
        <v>531.85</v>
      </c>
      <c r="CZ118" s="108">
        <v>45.1</v>
      </c>
      <c r="DA118" s="108">
        <v>0</v>
      </c>
      <c r="DB118" s="108">
        <v>0</v>
      </c>
      <c r="DD118" s="108">
        <v>0</v>
      </c>
      <c r="DE118" s="108">
        <f t="shared" si="38"/>
        <v>3090.0899999999997</v>
      </c>
      <c r="DF118" s="108">
        <f t="shared" si="39"/>
        <v>3090.0899999999997</v>
      </c>
      <c r="DG118" s="108">
        <v>1040.58</v>
      </c>
      <c r="DH118" s="108">
        <v>774.9</v>
      </c>
      <c r="DI118" s="108">
        <v>0</v>
      </c>
      <c r="DJ118" s="108">
        <v>697.66</v>
      </c>
      <c r="DK118" s="108">
        <v>531.85</v>
      </c>
      <c r="DL118" s="108">
        <v>45.1</v>
      </c>
      <c r="DM118" s="108">
        <v>0</v>
      </c>
      <c r="DN118" s="108">
        <v>0</v>
      </c>
      <c r="DO118" s="108">
        <f t="shared" si="40"/>
        <v>3090.0899999999997</v>
      </c>
      <c r="DS118" s="108">
        <f t="shared" si="41"/>
        <v>0</v>
      </c>
      <c r="DT118" s="108">
        <v>1040.5800000000008</v>
      </c>
      <c r="DU118" s="108">
        <v>774.89999999999975</v>
      </c>
      <c r="DV118" s="108">
        <v>0</v>
      </c>
      <c r="DW118" s="108">
        <v>697.67000000000041</v>
      </c>
      <c r="DX118" s="108">
        <v>531.86000000000047</v>
      </c>
      <c r="DY118" s="108">
        <v>45.100000000000016</v>
      </c>
      <c r="DZ118" s="108">
        <v>0</v>
      </c>
      <c r="EA118" s="108">
        <v>0</v>
      </c>
      <c r="ED118" s="108">
        <v>576.1</v>
      </c>
      <c r="EE118" s="108">
        <f t="shared" si="42"/>
        <v>3666.2100000000014</v>
      </c>
      <c r="EF118" s="108">
        <f t="shared" si="43"/>
        <v>3666.2100000000014</v>
      </c>
      <c r="EG118" s="108">
        <v>0</v>
      </c>
      <c r="EH118" s="108">
        <v>0</v>
      </c>
      <c r="EI118" s="108">
        <v>0</v>
      </c>
      <c r="EJ118" s="108">
        <v>0</v>
      </c>
      <c r="EK118" s="108">
        <v>0</v>
      </c>
      <c r="EL118" s="108">
        <v>0</v>
      </c>
      <c r="EM118" s="108">
        <v>0</v>
      </c>
      <c r="EN118" s="108">
        <f t="shared" si="44"/>
        <v>0</v>
      </c>
      <c r="EO118" s="108">
        <v>0</v>
      </c>
      <c r="EP118" s="108">
        <v>0</v>
      </c>
      <c r="EQ118" s="108">
        <v>0</v>
      </c>
      <c r="ER118" s="108">
        <v>0</v>
      </c>
      <c r="ES118" s="108">
        <v>0</v>
      </c>
      <c r="ET118" s="108">
        <v>0</v>
      </c>
      <c r="EU118" s="108">
        <v>0</v>
      </c>
      <c r="EV118" s="108">
        <v>0</v>
      </c>
      <c r="EW118" s="108">
        <v>1053</v>
      </c>
      <c r="EX118" s="108">
        <v>45</v>
      </c>
      <c r="EY118" s="108">
        <v>526.5</v>
      </c>
      <c r="EZ118" s="108">
        <v>0</v>
      </c>
      <c r="FD118" s="108">
        <f t="shared" si="45"/>
        <v>1624.5</v>
      </c>
      <c r="FE118" s="108">
        <f t="shared" si="46"/>
        <v>1624.5</v>
      </c>
      <c r="FM118" s="108">
        <f t="shared" si="47"/>
        <v>0</v>
      </c>
      <c r="FU118" s="108">
        <f t="shared" si="32"/>
        <v>0</v>
      </c>
      <c r="FV118" s="108">
        <v>17.829999999999998</v>
      </c>
      <c r="GB118" s="108">
        <f t="shared" si="48"/>
        <v>17.829999999999998</v>
      </c>
      <c r="GJ118" s="108">
        <f t="shared" si="49"/>
        <v>0</v>
      </c>
      <c r="GK118" s="108">
        <v>0</v>
      </c>
      <c r="GL118" s="108">
        <v>0</v>
      </c>
      <c r="GM118" s="108">
        <v>0</v>
      </c>
      <c r="GN118" s="108">
        <v>0</v>
      </c>
      <c r="GO118" s="108">
        <v>0</v>
      </c>
      <c r="GP118" s="108">
        <v>0</v>
      </c>
      <c r="GQ118" s="108">
        <v>0</v>
      </c>
      <c r="GR118" s="108">
        <v>0</v>
      </c>
      <c r="GS118" s="108">
        <v>1053</v>
      </c>
      <c r="GT118" s="108">
        <v>45</v>
      </c>
      <c r="GU118" s="108">
        <v>526.5</v>
      </c>
      <c r="GV118" s="108">
        <v>0</v>
      </c>
      <c r="GX118" s="108">
        <v>17.829999999999998</v>
      </c>
      <c r="GY118" s="108">
        <f t="shared" si="50"/>
        <v>1642.33</v>
      </c>
      <c r="GZ118" s="108">
        <f t="shared" si="51"/>
        <v>1660.1599999999999</v>
      </c>
      <c r="HR118" s="108">
        <f t="shared" si="52"/>
        <v>0</v>
      </c>
      <c r="HS118" s="108">
        <v>0</v>
      </c>
      <c r="HT118" s="108">
        <v>0</v>
      </c>
      <c r="HU118" s="108">
        <v>0</v>
      </c>
      <c r="HV118" s="108">
        <v>0</v>
      </c>
      <c r="HW118" s="108">
        <v>0</v>
      </c>
      <c r="HX118" s="108">
        <v>0</v>
      </c>
      <c r="HY118" s="108">
        <v>0</v>
      </c>
      <c r="HZ118" s="108">
        <v>0</v>
      </c>
      <c r="IA118" s="108">
        <v>1053</v>
      </c>
      <c r="IB118" s="108">
        <v>45</v>
      </c>
      <c r="IC118" s="108">
        <v>526.5</v>
      </c>
      <c r="ID118" s="108">
        <v>0</v>
      </c>
      <c r="IF118" s="108">
        <v>17.829999999999998</v>
      </c>
      <c r="II118" s="108">
        <f t="shared" si="53"/>
        <v>1642.33</v>
      </c>
      <c r="IJ118" s="108">
        <f t="shared" si="54"/>
        <v>1642.33</v>
      </c>
      <c r="IM118" s="108">
        <v>0</v>
      </c>
      <c r="IN118" s="108">
        <v>0</v>
      </c>
      <c r="IO118" s="108">
        <v>0</v>
      </c>
      <c r="IP118" s="108">
        <v>0</v>
      </c>
      <c r="IQ118" s="108">
        <v>0</v>
      </c>
      <c r="IR118" s="108">
        <v>0</v>
      </c>
      <c r="IS118" s="108">
        <v>0</v>
      </c>
      <c r="IT118" s="108">
        <v>0</v>
      </c>
      <c r="IU118" s="108">
        <v>1053</v>
      </c>
      <c r="IV118" s="108">
        <v>45</v>
      </c>
      <c r="IW118" s="108">
        <v>526.5</v>
      </c>
      <c r="IX118" s="108">
        <v>0</v>
      </c>
      <c r="IZ118" s="108">
        <v>17.829999999999998</v>
      </c>
      <c r="JC118" s="108">
        <f t="shared" si="56"/>
        <v>1642.33</v>
      </c>
      <c r="JD118" s="108">
        <f t="shared" si="55"/>
        <v>1642.33</v>
      </c>
    </row>
    <row r="119" spans="1:264" x14ac:dyDescent="0.25">
      <c r="A119" s="107">
        <v>730174</v>
      </c>
      <c r="N119" s="108">
        <v>0</v>
      </c>
      <c r="O119" s="108">
        <v>0</v>
      </c>
      <c r="P119" s="108">
        <v>0</v>
      </c>
      <c r="Q119" s="108">
        <v>0</v>
      </c>
      <c r="R119" s="108">
        <v>0</v>
      </c>
      <c r="S119" s="108">
        <v>0</v>
      </c>
      <c r="T119" s="108">
        <v>0</v>
      </c>
      <c r="V119" s="108">
        <f t="shared" si="29"/>
        <v>0</v>
      </c>
      <c r="AC119" s="108">
        <v>0</v>
      </c>
      <c r="AD119" s="108">
        <v>0</v>
      </c>
      <c r="AE119" s="108">
        <v>0</v>
      </c>
      <c r="AF119" s="108">
        <v>0</v>
      </c>
      <c r="AG119" s="108">
        <v>0</v>
      </c>
      <c r="AH119" s="108">
        <v>0</v>
      </c>
      <c r="AI119" s="108">
        <v>0</v>
      </c>
      <c r="AL119" s="108">
        <f t="shared" si="33"/>
        <v>0</v>
      </c>
      <c r="AM119" s="108">
        <f t="shared" si="30"/>
        <v>0</v>
      </c>
      <c r="BD119" s="108">
        <f t="shared" si="34"/>
        <v>0</v>
      </c>
      <c r="BI119" s="108">
        <v>0</v>
      </c>
      <c r="BJ119" s="108">
        <v>0</v>
      </c>
      <c r="BR119" s="108">
        <f t="shared" si="35"/>
        <v>0</v>
      </c>
      <c r="BS119" s="108">
        <v>0</v>
      </c>
      <c r="BT119" s="108">
        <v>0</v>
      </c>
      <c r="BU119" s="108">
        <v>0</v>
      </c>
      <c r="BV119" s="108">
        <v>0</v>
      </c>
      <c r="BW119" s="108">
        <v>0</v>
      </c>
      <c r="BX119" s="108">
        <v>0</v>
      </c>
      <c r="BY119" s="108">
        <v>0</v>
      </c>
      <c r="BZ119" s="108">
        <v>0</v>
      </c>
      <c r="CB119" s="108">
        <f t="shared" si="36"/>
        <v>0</v>
      </c>
      <c r="CC119" s="108">
        <f t="shared" si="37"/>
        <v>0</v>
      </c>
      <c r="CT119" s="108">
        <f t="shared" si="31"/>
        <v>0</v>
      </c>
      <c r="CU119" s="108">
        <v>0</v>
      </c>
      <c r="CV119" s="108">
        <v>0</v>
      </c>
      <c r="CW119" s="108">
        <v>0</v>
      </c>
      <c r="CX119" s="108">
        <v>0</v>
      </c>
      <c r="CY119" s="108">
        <v>0</v>
      </c>
      <c r="CZ119" s="108">
        <v>0</v>
      </c>
      <c r="DA119" s="108">
        <v>0</v>
      </c>
      <c r="DB119" s="108">
        <v>0</v>
      </c>
      <c r="DD119" s="108">
        <v>0</v>
      </c>
      <c r="DE119" s="108">
        <f t="shared" si="38"/>
        <v>0</v>
      </c>
      <c r="DF119" s="108">
        <f t="shared" si="39"/>
        <v>0</v>
      </c>
      <c r="DG119" s="108">
        <v>0</v>
      </c>
      <c r="DH119" s="108">
        <v>0</v>
      </c>
      <c r="DI119" s="108">
        <v>0</v>
      </c>
      <c r="DJ119" s="108">
        <v>0</v>
      </c>
      <c r="DK119" s="108">
        <v>0</v>
      </c>
      <c r="DL119" s="108">
        <v>0</v>
      </c>
      <c r="DM119" s="108">
        <v>0</v>
      </c>
      <c r="DN119" s="108">
        <v>0</v>
      </c>
      <c r="DO119" s="108">
        <f t="shared" si="40"/>
        <v>0</v>
      </c>
      <c r="DS119" s="108">
        <f t="shared" si="41"/>
        <v>0</v>
      </c>
      <c r="DT119" s="108">
        <v>0</v>
      </c>
      <c r="DU119" s="108">
        <v>0</v>
      </c>
      <c r="DV119" s="108">
        <v>0</v>
      </c>
      <c r="DW119" s="108">
        <v>0</v>
      </c>
      <c r="DX119" s="108">
        <v>0</v>
      </c>
      <c r="DY119" s="108">
        <v>0</v>
      </c>
      <c r="DZ119" s="108">
        <v>0</v>
      </c>
      <c r="EA119" s="108">
        <v>0</v>
      </c>
      <c r="ED119" s="108">
        <v>0</v>
      </c>
      <c r="EE119" s="108">
        <f t="shared" si="42"/>
        <v>0</v>
      </c>
      <c r="EF119" s="108">
        <f t="shared" si="43"/>
        <v>0</v>
      </c>
      <c r="EG119" s="108">
        <v>0</v>
      </c>
      <c r="EH119" s="108">
        <v>0</v>
      </c>
      <c r="EI119" s="108">
        <v>0</v>
      </c>
      <c r="EJ119" s="108">
        <v>0</v>
      </c>
      <c r="EK119" s="108">
        <v>0</v>
      </c>
      <c r="EL119" s="108">
        <v>0</v>
      </c>
      <c r="EM119" s="108">
        <v>0</v>
      </c>
      <c r="EN119" s="108">
        <f t="shared" si="44"/>
        <v>0</v>
      </c>
      <c r="EO119" s="108">
        <v>0</v>
      </c>
      <c r="EP119" s="108">
        <v>0</v>
      </c>
      <c r="EQ119" s="108">
        <v>0</v>
      </c>
      <c r="ER119" s="108">
        <v>0</v>
      </c>
      <c r="ES119" s="108">
        <v>0</v>
      </c>
      <c r="ET119" s="108">
        <v>0</v>
      </c>
      <c r="EU119" s="108">
        <v>0</v>
      </c>
      <c r="EV119" s="108">
        <v>0</v>
      </c>
      <c r="EW119" s="108">
        <v>0</v>
      </c>
      <c r="EX119" s="108">
        <v>0</v>
      </c>
      <c r="EY119" s="108">
        <v>0</v>
      </c>
      <c r="EZ119" s="108">
        <v>0</v>
      </c>
      <c r="FC119" s="108">
        <v>0</v>
      </c>
      <c r="FD119" s="108">
        <f t="shared" si="45"/>
        <v>0</v>
      </c>
      <c r="FE119" s="108">
        <f t="shared" si="46"/>
        <v>0</v>
      </c>
      <c r="FM119" s="108">
        <f t="shared" si="47"/>
        <v>0</v>
      </c>
      <c r="FU119" s="108">
        <f t="shared" si="32"/>
        <v>0</v>
      </c>
      <c r="FV119" s="108">
        <v>0</v>
      </c>
      <c r="GB119" s="108">
        <f t="shared" si="48"/>
        <v>0</v>
      </c>
      <c r="GJ119" s="108">
        <f t="shared" si="49"/>
        <v>0</v>
      </c>
      <c r="GK119" s="108">
        <v>0</v>
      </c>
      <c r="GL119" s="108">
        <v>0</v>
      </c>
      <c r="GM119" s="108">
        <v>0</v>
      </c>
      <c r="GN119" s="108">
        <v>0</v>
      </c>
      <c r="GO119" s="108">
        <v>0</v>
      </c>
      <c r="GP119" s="108">
        <v>0</v>
      </c>
      <c r="GQ119" s="108">
        <v>0</v>
      </c>
      <c r="GR119" s="108">
        <v>0</v>
      </c>
      <c r="GS119" s="108">
        <v>0</v>
      </c>
      <c r="GT119" s="108">
        <v>0</v>
      </c>
      <c r="GU119" s="108">
        <v>0</v>
      </c>
      <c r="GV119" s="108">
        <v>0</v>
      </c>
      <c r="GX119" s="108">
        <v>0</v>
      </c>
      <c r="GY119" s="108">
        <f t="shared" si="50"/>
        <v>0</v>
      </c>
      <c r="GZ119" s="108">
        <f t="shared" si="51"/>
        <v>0</v>
      </c>
      <c r="HR119" s="108">
        <f t="shared" si="52"/>
        <v>0</v>
      </c>
      <c r="HS119" s="108">
        <v>0</v>
      </c>
      <c r="HT119" s="108">
        <v>0</v>
      </c>
      <c r="HU119" s="108">
        <v>0</v>
      </c>
      <c r="HV119" s="108">
        <v>0</v>
      </c>
      <c r="HW119" s="108">
        <v>0</v>
      </c>
      <c r="HX119" s="108">
        <v>0</v>
      </c>
      <c r="HY119" s="108">
        <v>0</v>
      </c>
      <c r="HZ119" s="108">
        <v>0</v>
      </c>
      <c r="IA119" s="108">
        <v>0</v>
      </c>
      <c r="IB119" s="108">
        <v>0</v>
      </c>
      <c r="IC119" s="108">
        <v>0</v>
      </c>
      <c r="ID119" s="108">
        <v>0</v>
      </c>
      <c r="IF119" s="108">
        <v>0</v>
      </c>
      <c r="II119" s="108">
        <f t="shared" si="53"/>
        <v>0</v>
      </c>
      <c r="IJ119" s="108">
        <f t="shared" si="54"/>
        <v>0</v>
      </c>
      <c r="IM119" s="108">
        <v>0</v>
      </c>
      <c r="IN119" s="108">
        <v>0</v>
      </c>
      <c r="IO119" s="108">
        <v>0</v>
      </c>
      <c r="IP119" s="108">
        <v>0</v>
      </c>
      <c r="IQ119" s="108">
        <v>0</v>
      </c>
      <c r="IR119" s="108">
        <v>0</v>
      </c>
      <c r="IS119" s="108">
        <v>0</v>
      </c>
      <c r="IT119" s="108">
        <v>0</v>
      </c>
      <c r="IU119" s="108">
        <v>0</v>
      </c>
      <c r="IV119" s="108">
        <v>0</v>
      </c>
      <c r="IW119" s="108">
        <v>0</v>
      </c>
      <c r="IX119" s="108">
        <v>0</v>
      </c>
      <c r="IZ119" s="108">
        <v>0</v>
      </c>
      <c r="JC119" s="108">
        <f t="shared" si="56"/>
        <v>0</v>
      </c>
      <c r="JD119" s="108">
        <f t="shared" si="55"/>
        <v>0</v>
      </c>
    </row>
    <row r="120" spans="1:264" x14ac:dyDescent="0.25">
      <c r="A120" s="107">
        <v>630178</v>
      </c>
      <c r="N120" s="108">
        <v>0</v>
      </c>
      <c r="O120" s="108">
        <v>0</v>
      </c>
      <c r="P120" s="108">
        <v>0</v>
      </c>
      <c r="Q120" s="108">
        <v>0</v>
      </c>
      <c r="R120" s="108">
        <v>0</v>
      </c>
      <c r="S120" s="108">
        <v>0</v>
      </c>
      <c r="T120" s="108">
        <v>0</v>
      </c>
      <c r="V120" s="108">
        <f t="shared" si="29"/>
        <v>0</v>
      </c>
      <c r="AC120" s="108">
        <v>261.36</v>
      </c>
      <c r="AD120" s="108">
        <v>124.74</v>
      </c>
      <c r="AE120" s="108">
        <v>0</v>
      </c>
      <c r="AF120" s="108">
        <v>522.05999999999995</v>
      </c>
      <c r="AG120" s="108">
        <v>356.73</v>
      </c>
      <c r="AH120" s="108">
        <v>0</v>
      </c>
      <c r="AI120" s="108">
        <v>0</v>
      </c>
      <c r="AL120" s="108">
        <f t="shared" si="33"/>
        <v>1264.8899999999999</v>
      </c>
      <c r="AM120" s="108">
        <f t="shared" si="30"/>
        <v>1264.8899999999999</v>
      </c>
      <c r="BD120" s="108">
        <f t="shared" si="34"/>
        <v>0</v>
      </c>
      <c r="BI120" s="108">
        <v>33.29</v>
      </c>
      <c r="BJ120" s="108">
        <v>0</v>
      </c>
      <c r="BR120" s="108">
        <f t="shared" si="35"/>
        <v>33.29</v>
      </c>
      <c r="BS120" s="108">
        <v>261.36</v>
      </c>
      <c r="BT120" s="108">
        <v>124.74</v>
      </c>
      <c r="BU120" s="108">
        <v>0</v>
      </c>
      <c r="BV120" s="108">
        <v>522.05999999999995</v>
      </c>
      <c r="BW120" s="108">
        <v>356.73</v>
      </c>
      <c r="BX120" s="108">
        <v>0</v>
      </c>
      <c r="BY120" s="108">
        <v>0</v>
      </c>
      <c r="BZ120" s="108">
        <v>0</v>
      </c>
      <c r="CB120" s="108">
        <f t="shared" si="36"/>
        <v>1264.8899999999999</v>
      </c>
      <c r="CC120" s="108">
        <f t="shared" si="37"/>
        <v>1298.1799999999998</v>
      </c>
      <c r="CT120" s="108">
        <f t="shared" si="31"/>
        <v>0</v>
      </c>
      <c r="CU120" s="108">
        <v>261.36</v>
      </c>
      <c r="CV120" s="108">
        <v>124.74</v>
      </c>
      <c r="CW120" s="108">
        <v>0</v>
      </c>
      <c r="CX120" s="108">
        <v>522.05999999999995</v>
      </c>
      <c r="CY120" s="108">
        <v>356.73</v>
      </c>
      <c r="CZ120" s="108">
        <v>0</v>
      </c>
      <c r="DA120" s="108">
        <v>0</v>
      </c>
      <c r="DB120" s="108">
        <v>0</v>
      </c>
      <c r="DD120" s="108">
        <v>0</v>
      </c>
      <c r="DE120" s="108">
        <f t="shared" si="38"/>
        <v>1264.8899999999999</v>
      </c>
      <c r="DF120" s="108">
        <f t="shared" si="39"/>
        <v>1264.8899999999999</v>
      </c>
      <c r="DG120" s="108">
        <v>261.36</v>
      </c>
      <c r="DH120" s="108">
        <v>124.74</v>
      </c>
      <c r="DI120" s="108">
        <v>0</v>
      </c>
      <c r="DJ120" s="108">
        <v>522.05999999999995</v>
      </c>
      <c r="DK120" s="108">
        <v>356.73</v>
      </c>
      <c r="DL120" s="108">
        <v>0</v>
      </c>
      <c r="DM120" s="108">
        <v>0</v>
      </c>
      <c r="DN120" s="108">
        <v>0</v>
      </c>
      <c r="DO120" s="108">
        <f t="shared" si="40"/>
        <v>1264.8899999999999</v>
      </c>
      <c r="DS120" s="108">
        <f t="shared" si="41"/>
        <v>0</v>
      </c>
      <c r="DT120" s="108">
        <v>261.36</v>
      </c>
      <c r="DU120" s="108">
        <v>124.74000000000002</v>
      </c>
      <c r="DV120" s="108">
        <v>0</v>
      </c>
      <c r="DW120" s="108">
        <v>522.0600000000004</v>
      </c>
      <c r="DX120" s="108">
        <v>356.73</v>
      </c>
      <c r="DY120" s="108">
        <v>0</v>
      </c>
      <c r="DZ120" s="108">
        <v>0</v>
      </c>
      <c r="EA120" s="108">
        <v>0</v>
      </c>
      <c r="ED120" s="108">
        <v>0</v>
      </c>
      <c r="EE120" s="108">
        <f t="shared" si="42"/>
        <v>1264.8900000000003</v>
      </c>
      <c r="EF120" s="108">
        <f t="shared" si="43"/>
        <v>1264.8900000000003</v>
      </c>
      <c r="EG120" s="108">
        <v>0</v>
      </c>
      <c r="EH120" s="108">
        <v>0</v>
      </c>
      <c r="EI120" s="108">
        <v>0</v>
      </c>
      <c r="EJ120" s="108">
        <v>0</v>
      </c>
      <c r="EK120" s="108">
        <v>0</v>
      </c>
      <c r="EL120" s="108">
        <v>0</v>
      </c>
      <c r="EM120" s="108">
        <v>0</v>
      </c>
      <c r="EN120" s="108">
        <f t="shared" si="44"/>
        <v>0</v>
      </c>
      <c r="EO120" s="108">
        <v>1751.22</v>
      </c>
      <c r="EP120" s="108">
        <v>0</v>
      </c>
      <c r="EQ120" s="108">
        <v>0</v>
      </c>
      <c r="ER120" s="108">
        <v>0</v>
      </c>
      <c r="ES120" s="108">
        <v>0</v>
      </c>
      <c r="ET120" s="108">
        <v>640.71</v>
      </c>
      <c r="EU120" s="108">
        <v>0</v>
      </c>
      <c r="EV120" s="108">
        <v>0</v>
      </c>
      <c r="EW120" s="108">
        <v>0</v>
      </c>
      <c r="EX120" s="108">
        <v>0</v>
      </c>
      <c r="EY120" s="108">
        <v>0</v>
      </c>
      <c r="EZ120" s="108">
        <v>0</v>
      </c>
      <c r="FC120" s="108">
        <v>432.08</v>
      </c>
      <c r="FD120" s="108">
        <f t="shared" si="45"/>
        <v>2824.01</v>
      </c>
      <c r="FE120" s="108">
        <f t="shared" si="46"/>
        <v>2824.01</v>
      </c>
      <c r="FM120" s="108">
        <f t="shared" si="47"/>
        <v>0</v>
      </c>
      <c r="FU120" s="108">
        <f t="shared" si="32"/>
        <v>0</v>
      </c>
      <c r="FV120" s="108">
        <v>0</v>
      </c>
      <c r="GB120" s="108">
        <f t="shared" si="48"/>
        <v>0</v>
      </c>
      <c r="GJ120" s="108">
        <f t="shared" si="49"/>
        <v>0</v>
      </c>
      <c r="GK120" s="108">
        <v>1751.22</v>
      </c>
      <c r="GL120" s="108">
        <v>0</v>
      </c>
      <c r="GM120" s="108">
        <v>0</v>
      </c>
      <c r="GN120" s="108">
        <v>0</v>
      </c>
      <c r="GO120" s="108">
        <v>0</v>
      </c>
      <c r="GP120" s="108">
        <v>640.71</v>
      </c>
      <c r="GQ120" s="108">
        <v>0</v>
      </c>
      <c r="GR120" s="108">
        <v>0</v>
      </c>
      <c r="GS120" s="108">
        <v>0</v>
      </c>
      <c r="GT120" s="108">
        <v>0</v>
      </c>
      <c r="GU120" s="108">
        <v>0</v>
      </c>
      <c r="GV120" s="108">
        <v>0</v>
      </c>
      <c r="GX120" s="108">
        <v>0</v>
      </c>
      <c r="GY120" s="108">
        <f t="shared" si="50"/>
        <v>2391.9300000000003</v>
      </c>
      <c r="GZ120" s="108">
        <f t="shared" si="51"/>
        <v>2391.9300000000003</v>
      </c>
      <c r="HR120" s="108">
        <f t="shared" si="52"/>
        <v>0</v>
      </c>
      <c r="HS120" s="108">
        <v>1751.22</v>
      </c>
      <c r="HT120" s="108">
        <v>0</v>
      </c>
      <c r="HU120" s="108">
        <v>0</v>
      </c>
      <c r="HV120" s="108">
        <v>0</v>
      </c>
      <c r="HW120" s="108">
        <v>0</v>
      </c>
      <c r="HX120" s="108">
        <v>640.71</v>
      </c>
      <c r="HY120" s="108">
        <v>0</v>
      </c>
      <c r="HZ120" s="108">
        <v>0</v>
      </c>
      <c r="IA120" s="108">
        <v>0</v>
      </c>
      <c r="IB120" s="108">
        <v>0</v>
      </c>
      <c r="IC120" s="108">
        <v>0</v>
      </c>
      <c r="ID120" s="108">
        <v>0</v>
      </c>
      <c r="IF120" s="108">
        <v>0</v>
      </c>
      <c r="II120" s="108">
        <f t="shared" si="53"/>
        <v>2391.9300000000003</v>
      </c>
      <c r="IJ120" s="108">
        <f t="shared" si="54"/>
        <v>2391.9300000000003</v>
      </c>
      <c r="IM120" s="108">
        <v>1751.2199999999996</v>
      </c>
      <c r="IN120" s="108">
        <v>0</v>
      </c>
      <c r="IO120" s="108">
        <v>0</v>
      </c>
      <c r="IP120" s="108">
        <v>0</v>
      </c>
      <c r="IQ120" s="108">
        <v>0</v>
      </c>
      <c r="IR120" s="108">
        <v>640.71</v>
      </c>
      <c r="IS120" s="108">
        <v>0</v>
      </c>
      <c r="IT120" s="108">
        <v>0</v>
      </c>
      <c r="IU120" s="108">
        <v>0</v>
      </c>
      <c r="IV120" s="108">
        <v>0</v>
      </c>
      <c r="IW120" s="108">
        <v>0</v>
      </c>
      <c r="IX120" s="108">
        <v>0</v>
      </c>
      <c r="IZ120" s="108">
        <v>0</v>
      </c>
      <c r="JC120" s="108">
        <f t="shared" si="56"/>
        <v>2391.9299999999994</v>
      </c>
      <c r="JD120" s="108">
        <f t="shared" si="55"/>
        <v>2391.9299999999994</v>
      </c>
    </row>
    <row r="121" spans="1:264" x14ac:dyDescent="0.25">
      <c r="A121" s="107">
        <v>630179</v>
      </c>
      <c r="N121" s="108">
        <v>0</v>
      </c>
      <c r="O121" s="108">
        <v>0</v>
      </c>
      <c r="P121" s="108">
        <v>0</v>
      </c>
      <c r="Q121" s="108">
        <v>0</v>
      </c>
      <c r="R121" s="108">
        <v>0</v>
      </c>
      <c r="S121" s="108">
        <v>0</v>
      </c>
      <c r="T121" s="108">
        <v>0</v>
      </c>
      <c r="V121" s="108">
        <f t="shared" si="29"/>
        <v>0</v>
      </c>
      <c r="AC121" s="108">
        <v>0</v>
      </c>
      <c r="AD121" s="108">
        <v>0</v>
      </c>
      <c r="AE121" s="108">
        <v>0</v>
      </c>
      <c r="AF121" s="108">
        <v>0</v>
      </c>
      <c r="AG121" s="108">
        <v>6602.75</v>
      </c>
      <c r="AH121" s="108">
        <v>0</v>
      </c>
      <c r="AI121" s="108">
        <v>0</v>
      </c>
      <c r="AL121" s="108">
        <f t="shared" si="33"/>
        <v>6602.75</v>
      </c>
      <c r="AM121" s="108">
        <f t="shared" si="30"/>
        <v>6602.75</v>
      </c>
      <c r="BD121" s="108">
        <f t="shared" si="34"/>
        <v>0</v>
      </c>
      <c r="BI121" s="108">
        <v>0</v>
      </c>
      <c r="BJ121" s="108">
        <v>0</v>
      </c>
      <c r="BR121" s="108">
        <f t="shared" si="35"/>
        <v>0</v>
      </c>
      <c r="BS121" s="108">
        <v>0</v>
      </c>
      <c r="BT121" s="108">
        <v>0</v>
      </c>
      <c r="BU121" s="108">
        <v>0</v>
      </c>
      <c r="BV121" s="108">
        <v>0</v>
      </c>
      <c r="BW121" s="108">
        <v>6602.75</v>
      </c>
      <c r="BX121" s="108">
        <v>0</v>
      </c>
      <c r="BY121" s="108">
        <v>0</v>
      </c>
      <c r="BZ121" s="108">
        <v>0</v>
      </c>
      <c r="CB121" s="108">
        <f t="shared" si="36"/>
        <v>6602.75</v>
      </c>
      <c r="CC121" s="108">
        <f t="shared" si="37"/>
        <v>6602.75</v>
      </c>
      <c r="CT121" s="108">
        <f t="shared" si="31"/>
        <v>0</v>
      </c>
      <c r="CU121" s="108">
        <v>0</v>
      </c>
      <c r="CV121" s="108">
        <v>0</v>
      </c>
      <c r="CW121" s="108">
        <v>0</v>
      </c>
      <c r="CX121" s="108">
        <v>0</v>
      </c>
      <c r="CY121" s="108">
        <v>6602.75</v>
      </c>
      <c r="CZ121" s="108">
        <v>0</v>
      </c>
      <c r="DA121" s="108">
        <v>0</v>
      </c>
      <c r="DB121" s="108">
        <v>0</v>
      </c>
      <c r="DD121" s="108">
        <v>0</v>
      </c>
      <c r="DE121" s="108">
        <f t="shared" si="38"/>
        <v>6602.75</v>
      </c>
      <c r="DF121" s="108">
        <f t="shared" si="39"/>
        <v>6602.75</v>
      </c>
      <c r="DG121" s="108">
        <v>0</v>
      </c>
      <c r="DH121" s="108">
        <v>0</v>
      </c>
      <c r="DI121" s="108">
        <v>0</v>
      </c>
      <c r="DJ121" s="108">
        <v>0</v>
      </c>
      <c r="DK121" s="108">
        <v>6602.75</v>
      </c>
      <c r="DL121" s="108">
        <v>0</v>
      </c>
      <c r="DM121" s="108">
        <v>0</v>
      </c>
      <c r="DN121" s="108">
        <v>0</v>
      </c>
      <c r="DO121" s="108">
        <f t="shared" si="40"/>
        <v>6602.75</v>
      </c>
      <c r="DS121" s="108">
        <f t="shared" si="41"/>
        <v>0</v>
      </c>
      <c r="DT121" s="108">
        <v>0</v>
      </c>
      <c r="DU121" s="108">
        <v>0</v>
      </c>
      <c r="DV121" s="108">
        <v>0</v>
      </c>
      <c r="DW121" s="108">
        <v>0</v>
      </c>
      <c r="DX121" s="108">
        <v>6602.7399999999907</v>
      </c>
      <c r="DY121" s="108">
        <v>0</v>
      </c>
      <c r="DZ121" s="108">
        <v>0</v>
      </c>
      <c r="EA121" s="108">
        <v>0</v>
      </c>
      <c r="ED121" s="108">
        <v>1228</v>
      </c>
      <c r="EE121" s="108">
        <f t="shared" si="42"/>
        <v>7830.7399999999907</v>
      </c>
      <c r="EF121" s="108">
        <f t="shared" si="43"/>
        <v>7830.7399999999907</v>
      </c>
      <c r="EG121" s="108">
        <v>0</v>
      </c>
      <c r="EH121" s="108">
        <v>0</v>
      </c>
      <c r="EI121" s="108">
        <v>0</v>
      </c>
      <c r="EJ121" s="108">
        <v>0</v>
      </c>
      <c r="EK121" s="108">
        <v>0</v>
      </c>
      <c r="EL121" s="108">
        <v>0</v>
      </c>
      <c r="EM121" s="108">
        <v>0</v>
      </c>
      <c r="EN121" s="108">
        <f t="shared" si="44"/>
        <v>0</v>
      </c>
      <c r="EO121" s="108">
        <v>12404.48</v>
      </c>
      <c r="EP121" s="108">
        <v>0</v>
      </c>
      <c r="EQ121" s="108">
        <v>0</v>
      </c>
      <c r="ER121" s="108">
        <v>0</v>
      </c>
      <c r="ES121" s="108">
        <v>0</v>
      </c>
      <c r="ET121" s="108">
        <v>711.9</v>
      </c>
      <c r="EU121" s="108">
        <v>0</v>
      </c>
      <c r="EV121" s="108">
        <v>0</v>
      </c>
      <c r="EW121" s="108">
        <v>0</v>
      </c>
      <c r="EX121" s="108">
        <v>0</v>
      </c>
      <c r="EY121" s="108">
        <v>0</v>
      </c>
      <c r="EZ121" s="108">
        <v>0</v>
      </c>
      <c r="FD121" s="108">
        <f t="shared" si="45"/>
        <v>13116.38</v>
      </c>
      <c r="FE121" s="108">
        <f t="shared" si="46"/>
        <v>13116.38</v>
      </c>
      <c r="FM121" s="108">
        <f t="shared" si="47"/>
        <v>0</v>
      </c>
      <c r="FU121" s="108">
        <f t="shared" si="32"/>
        <v>0</v>
      </c>
      <c r="FV121" s="108">
        <v>0</v>
      </c>
      <c r="GB121" s="108">
        <f t="shared" si="48"/>
        <v>0</v>
      </c>
      <c r="GJ121" s="108">
        <f t="shared" si="49"/>
        <v>0</v>
      </c>
      <c r="GK121" s="108">
        <v>12404.48</v>
      </c>
      <c r="GL121" s="108">
        <v>0</v>
      </c>
      <c r="GM121" s="108">
        <v>0</v>
      </c>
      <c r="GN121" s="108">
        <v>0</v>
      </c>
      <c r="GO121" s="108">
        <v>0</v>
      </c>
      <c r="GP121" s="108">
        <v>711.9</v>
      </c>
      <c r="GQ121" s="108">
        <v>0</v>
      </c>
      <c r="GR121" s="108">
        <v>0</v>
      </c>
      <c r="GS121" s="108">
        <v>0</v>
      </c>
      <c r="GT121" s="108">
        <v>0</v>
      </c>
      <c r="GU121" s="108">
        <v>0</v>
      </c>
      <c r="GV121" s="108">
        <v>0</v>
      </c>
      <c r="GX121" s="108">
        <v>0</v>
      </c>
      <c r="GY121" s="108">
        <f t="shared" si="50"/>
        <v>13116.38</v>
      </c>
      <c r="GZ121" s="108">
        <f t="shared" si="51"/>
        <v>13116.38</v>
      </c>
      <c r="HR121" s="108">
        <f t="shared" si="52"/>
        <v>0</v>
      </c>
      <c r="HS121" s="108">
        <v>12404.48</v>
      </c>
      <c r="HT121" s="108">
        <v>0</v>
      </c>
      <c r="HU121" s="108">
        <v>0</v>
      </c>
      <c r="HV121" s="108">
        <v>0</v>
      </c>
      <c r="HW121" s="108">
        <v>0</v>
      </c>
      <c r="HX121" s="108">
        <v>711.9</v>
      </c>
      <c r="HY121" s="108">
        <v>0</v>
      </c>
      <c r="HZ121" s="108">
        <v>0</v>
      </c>
      <c r="IA121" s="108">
        <v>0</v>
      </c>
      <c r="IB121" s="108">
        <v>0</v>
      </c>
      <c r="IC121" s="108">
        <v>0</v>
      </c>
      <c r="ID121" s="108">
        <v>0</v>
      </c>
      <c r="IF121" s="108">
        <v>0</v>
      </c>
      <c r="II121" s="108">
        <f t="shared" si="53"/>
        <v>13116.38</v>
      </c>
      <c r="IJ121" s="108">
        <f t="shared" si="54"/>
        <v>13116.38</v>
      </c>
      <c r="IM121" s="108">
        <v>12404.46</v>
      </c>
      <c r="IN121" s="108">
        <v>0</v>
      </c>
      <c r="IO121" s="108">
        <v>0</v>
      </c>
      <c r="IP121" s="108">
        <v>0</v>
      </c>
      <c r="IQ121" s="108">
        <v>0</v>
      </c>
      <c r="IR121" s="108">
        <v>711.89999999999975</v>
      </c>
      <c r="IS121" s="108">
        <v>0</v>
      </c>
      <c r="IT121" s="108">
        <v>0</v>
      </c>
      <c r="IU121" s="108">
        <v>0</v>
      </c>
      <c r="IV121" s="108">
        <v>0</v>
      </c>
      <c r="IW121" s="108">
        <v>0</v>
      </c>
      <c r="IX121" s="108">
        <v>0</v>
      </c>
      <c r="IZ121" s="108">
        <v>0</v>
      </c>
      <c r="JC121" s="108">
        <f t="shared" si="56"/>
        <v>13116.359999999999</v>
      </c>
      <c r="JD121" s="108">
        <f t="shared" si="55"/>
        <v>13116.359999999999</v>
      </c>
    </row>
    <row r="122" spans="1:264" x14ac:dyDescent="0.25">
      <c r="A122" s="107">
        <v>730173</v>
      </c>
      <c r="N122" s="108">
        <v>0</v>
      </c>
      <c r="O122" s="108">
        <v>0</v>
      </c>
      <c r="P122" s="108">
        <v>0</v>
      </c>
      <c r="Q122" s="108">
        <v>0</v>
      </c>
      <c r="R122" s="108">
        <v>0</v>
      </c>
      <c r="S122" s="108">
        <v>0</v>
      </c>
      <c r="T122" s="108">
        <v>0</v>
      </c>
      <c r="V122" s="108">
        <f t="shared" si="29"/>
        <v>0</v>
      </c>
      <c r="AC122" s="108">
        <v>252.72</v>
      </c>
      <c r="AD122" s="108">
        <v>421.2</v>
      </c>
      <c r="AE122" s="108">
        <v>308.49</v>
      </c>
      <c r="AF122" s="108">
        <v>0</v>
      </c>
      <c r="AG122" s="108">
        <v>1375.03</v>
      </c>
      <c r="AH122" s="108">
        <v>0</v>
      </c>
      <c r="AI122" s="108">
        <v>0</v>
      </c>
      <c r="AL122" s="108">
        <f t="shared" si="33"/>
        <v>2357.44</v>
      </c>
      <c r="AM122" s="108">
        <f t="shared" si="30"/>
        <v>2357.44</v>
      </c>
      <c r="BD122" s="108">
        <f t="shared" si="34"/>
        <v>0</v>
      </c>
      <c r="BI122" s="108">
        <v>22.2</v>
      </c>
      <c r="BJ122" s="108">
        <v>66.59</v>
      </c>
      <c r="BR122" s="108">
        <f t="shared" si="35"/>
        <v>88.79</v>
      </c>
      <c r="BS122" s="108">
        <v>252.72</v>
      </c>
      <c r="BT122" s="108">
        <v>421.2</v>
      </c>
      <c r="BU122" s="108">
        <v>308.49</v>
      </c>
      <c r="BV122" s="108">
        <v>0</v>
      </c>
      <c r="BW122" s="108">
        <v>1375.03</v>
      </c>
      <c r="BX122" s="108">
        <v>0</v>
      </c>
      <c r="BY122" s="108">
        <v>0</v>
      </c>
      <c r="BZ122" s="108">
        <v>66.59</v>
      </c>
      <c r="CB122" s="108">
        <f t="shared" si="36"/>
        <v>2424.0300000000002</v>
      </c>
      <c r="CC122" s="108">
        <f t="shared" si="37"/>
        <v>2512.8200000000002</v>
      </c>
      <c r="CT122" s="108">
        <f t="shared" si="31"/>
        <v>0</v>
      </c>
      <c r="CU122" s="108">
        <v>252.72</v>
      </c>
      <c r="CV122" s="108">
        <v>421.2</v>
      </c>
      <c r="CW122" s="108">
        <v>308.49</v>
      </c>
      <c r="CX122" s="108">
        <v>0</v>
      </c>
      <c r="CY122" s="108">
        <v>1375.03</v>
      </c>
      <c r="CZ122" s="108">
        <v>0</v>
      </c>
      <c r="DA122" s="108">
        <v>0</v>
      </c>
      <c r="DB122" s="108">
        <v>66.59</v>
      </c>
      <c r="DD122" s="108">
        <v>0</v>
      </c>
      <c r="DE122" s="108">
        <f t="shared" si="38"/>
        <v>2424.0300000000002</v>
      </c>
      <c r="DF122" s="108">
        <f t="shared" si="39"/>
        <v>2424.0300000000002</v>
      </c>
      <c r="DG122" s="108">
        <v>252.72</v>
      </c>
      <c r="DH122" s="108">
        <v>421.2</v>
      </c>
      <c r="DI122" s="108">
        <v>308.49</v>
      </c>
      <c r="DJ122" s="108">
        <v>0</v>
      </c>
      <c r="DK122" s="108">
        <v>1375.03</v>
      </c>
      <c r="DL122" s="108">
        <v>0</v>
      </c>
      <c r="DM122" s="108">
        <v>0</v>
      </c>
      <c r="DN122" s="108">
        <v>66.59</v>
      </c>
      <c r="DO122" s="108">
        <f t="shared" si="40"/>
        <v>2424.0300000000002</v>
      </c>
      <c r="DS122" s="108">
        <f t="shared" si="41"/>
        <v>0</v>
      </c>
      <c r="DT122" s="108">
        <v>252.71999999999983</v>
      </c>
      <c r="DU122" s="108">
        <v>421.19999999999987</v>
      </c>
      <c r="DV122" s="108">
        <v>308.49</v>
      </c>
      <c r="DW122" s="108">
        <v>0</v>
      </c>
      <c r="DX122" s="108">
        <v>1375.0400000000006</v>
      </c>
      <c r="DY122" s="108">
        <v>0</v>
      </c>
      <c r="DZ122" s="108">
        <v>0</v>
      </c>
      <c r="EA122" s="108">
        <v>66.59</v>
      </c>
      <c r="ED122" s="108">
        <v>0</v>
      </c>
      <c r="EE122" s="108">
        <f t="shared" si="42"/>
        <v>2424.0400000000004</v>
      </c>
      <c r="EF122" s="108">
        <f t="shared" si="43"/>
        <v>2424.0400000000004</v>
      </c>
      <c r="EG122" s="108">
        <v>0</v>
      </c>
      <c r="EH122" s="108">
        <v>0</v>
      </c>
      <c r="EI122" s="108">
        <v>0</v>
      </c>
      <c r="EJ122" s="108">
        <v>0</v>
      </c>
      <c r="EK122" s="108">
        <v>0</v>
      </c>
      <c r="EL122" s="108">
        <v>0</v>
      </c>
      <c r="EM122" s="108">
        <v>0</v>
      </c>
      <c r="EN122" s="108">
        <f t="shared" si="44"/>
        <v>0</v>
      </c>
      <c r="EO122" s="108">
        <v>3405.15</v>
      </c>
      <c r="EP122" s="108">
        <v>0</v>
      </c>
      <c r="EQ122" s="108">
        <v>0</v>
      </c>
      <c r="ER122" s="108">
        <v>0</v>
      </c>
      <c r="ES122" s="108">
        <v>0</v>
      </c>
      <c r="ET122" s="108">
        <v>0</v>
      </c>
      <c r="EU122" s="108">
        <v>0</v>
      </c>
      <c r="EV122" s="108">
        <v>0</v>
      </c>
      <c r="EW122" s="108">
        <v>0</v>
      </c>
      <c r="EX122" s="108">
        <v>0</v>
      </c>
      <c r="EY122" s="108">
        <v>0</v>
      </c>
      <c r="EZ122" s="108">
        <v>0</v>
      </c>
      <c r="FC122" s="108">
        <v>288.05</v>
      </c>
      <c r="FD122" s="108">
        <f t="shared" si="45"/>
        <v>3693.2000000000003</v>
      </c>
      <c r="FE122" s="108">
        <f t="shared" si="46"/>
        <v>3693.2000000000003</v>
      </c>
      <c r="FM122" s="108">
        <f t="shared" si="47"/>
        <v>0</v>
      </c>
      <c r="FU122" s="108">
        <f t="shared" si="32"/>
        <v>0</v>
      </c>
      <c r="FV122" s="108">
        <v>90.47</v>
      </c>
      <c r="GB122" s="108">
        <f t="shared" si="48"/>
        <v>90.47</v>
      </c>
      <c r="GJ122" s="108">
        <f t="shared" si="49"/>
        <v>0</v>
      </c>
      <c r="GK122" s="108">
        <v>3405.15</v>
      </c>
      <c r="GL122" s="108">
        <v>0</v>
      </c>
      <c r="GM122" s="108">
        <v>0</v>
      </c>
      <c r="GN122" s="108">
        <v>0</v>
      </c>
      <c r="GO122" s="108">
        <v>0</v>
      </c>
      <c r="GP122" s="108">
        <v>0</v>
      </c>
      <c r="GQ122" s="108">
        <v>0</v>
      </c>
      <c r="GR122" s="108">
        <v>0</v>
      </c>
      <c r="GS122" s="108">
        <v>0</v>
      </c>
      <c r="GT122" s="108">
        <v>0</v>
      </c>
      <c r="GU122" s="108">
        <v>0</v>
      </c>
      <c r="GV122" s="108">
        <v>0</v>
      </c>
      <c r="GX122" s="108">
        <v>90.47</v>
      </c>
      <c r="GY122" s="108">
        <f t="shared" si="50"/>
        <v>3495.62</v>
      </c>
      <c r="GZ122" s="108">
        <f t="shared" si="51"/>
        <v>3586.0899999999997</v>
      </c>
      <c r="HR122" s="108">
        <f t="shared" si="52"/>
        <v>0</v>
      </c>
      <c r="HS122" s="108">
        <v>3405.15</v>
      </c>
      <c r="HT122" s="108">
        <v>0</v>
      </c>
      <c r="HU122" s="108">
        <v>0</v>
      </c>
      <c r="HV122" s="108">
        <v>0</v>
      </c>
      <c r="HW122" s="108">
        <v>0</v>
      </c>
      <c r="HX122" s="108">
        <v>0</v>
      </c>
      <c r="HY122" s="108">
        <v>0</v>
      </c>
      <c r="HZ122" s="108">
        <v>0</v>
      </c>
      <c r="IA122" s="108">
        <v>0</v>
      </c>
      <c r="IB122" s="108">
        <v>0</v>
      </c>
      <c r="IC122" s="108">
        <v>0</v>
      </c>
      <c r="ID122" s="108">
        <v>0</v>
      </c>
      <c r="IF122" s="108">
        <v>90.47</v>
      </c>
      <c r="II122" s="108">
        <f t="shared" si="53"/>
        <v>3495.62</v>
      </c>
      <c r="IJ122" s="108">
        <f t="shared" si="54"/>
        <v>3495.62</v>
      </c>
      <c r="IM122" s="108">
        <v>3405.150000000001</v>
      </c>
      <c r="IN122" s="108">
        <v>0</v>
      </c>
      <c r="IO122" s="108">
        <v>0</v>
      </c>
      <c r="IP122" s="108">
        <v>0</v>
      </c>
      <c r="IQ122" s="108">
        <v>0</v>
      </c>
      <c r="IR122" s="108">
        <v>0</v>
      </c>
      <c r="IS122" s="108">
        <v>0</v>
      </c>
      <c r="IT122" s="108">
        <v>0</v>
      </c>
      <c r="IU122" s="108">
        <v>0</v>
      </c>
      <c r="IV122" s="108">
        <v>0</v>
      </c>
      <c r="IW122" s="108">
        <v>0</v>
      </c>
      <c r="IX122" s="108">
        <v>0</v>
      </c>
      <c r="IZ122" s="108">
        <v>0</v>
      </c>
      <c r="JC122" s="108">
        <f t="shared" si="56"/>
        <v>3405.150000000001</v>
      </c>
      <c r="JD122" s="108">
        <f t="shared" si="55"/>
        <v>3405.150000000001</v>
      </c>
    </row>
    <row r="123" spans="1:264" x14ac:dyDescent="0.25">
      <c r="A123" s="107">
        <v>630182</v>
      </c>
      <c r="N123" s="108">
        <v>0</v>
      </c>
      <c r="O123" s="108">
        <v>0</v>
      </c>
      <c r="P123" s="108">
        <v>0</v>
      </c>
      <c r="Q123" s="108">
        <v>0</v>
      </c>
      <c r="R123" s="108">
        <v>0</v>
      </c>
      <c r="S123" s="108">
        <v>0</v>
      </c>
      <c r="T123" s="108">
        <v>0</v>
      </c>
      <c r="V123" s="108">
        <f t="shared" si="29"/>
        <v>0</v>
      </c>
      <c r="AC123" s="108">
        <v>0</v>
      </c>
      <c r="AD123" s="108">
        <v>91.26</v>
      </c>
      <c r="AE123" s="108">
        <v>0</v>
      </c>
      <c r="AF123" s="108">
        <v>0</v>
      </c>
      <c r="AG123" s="108">
        <v>1180.45</v>
      </c>
      <c r="AH123" s="108">
        <v>0</v>
      </c>
      <c r="AI123" s="108">
        <v>0</v>
      </c>
      <c r="AL123" s="108">
        <f t="shared" si="33"/>
        <v>1271.71</v>
      </c>
      <c r="AM123" s="108">
        <f t="shared" si="30"/>
        <v>1271.71</v>
      </c>
      <c r="BD123" s="108">
        <f t="shared" si="34"/>
        <v>0</v>
      </c>
      <c r="BI123" s="108">
        <v>101.17</v>
      </c>
      <c r="BJ123" s="108">
        <v>0</v>
      </c>
      <c r="BR123" s="108">
        <f t="shared" si="35"/>
        <v>101.17</v>
      </c>
      <c r="BS123" s="108">
        <v>0</v>
      </c>
      <c r="BT123" s="108">
        <v>91.26</v>
      </c>
      <c r="BU123" s="108">
        <v>0</v>
      </c>
      <c r="BV123" s="108">
        <v>0</v>
      </c>
      <c r="BW123" s="108">
        <v>1180.45</v>
      </c>
      <c r="BX123" s="108">
        <v>0</v>
      </c>
      <c r="BY123" s="108">
        <v>0</v>
      </c>
      <c r="BZ123" s="108">
        <v>0</v>
      </c>
      <c r="CB123" s="108">
        <f t="shared" si="36"/>
        <v>1271.71</v>
      </c>
      <c r="CC123" s="108">
        <f t="shared" si="37"/>
        <v>1372.88</v>
      </c>
      <c r="CT123" s="108">
        <f t="shared" si="31"/>
        <v>0</v>
      </c>
      <c r="CU123" s="108">
        <v>0</v>
      </c>
      <c r="CV123" s="108">
        <v>91.26</v>
      </c>
      <c r="CW123" s="108">
        <v>0</v>
      </c>
      <c r="CX123" s="108">
        <v>0</v>
      </c>
      <c r="CY123" s="108">
        <v>1180.45</v>
      </c>
      <c r="CZ123" s="108">
        <v>0</v>
      </c>
      <c r="DA123" s="108">
        <v>0</v>
      </c>
      <c r="DB123" s="108">
        <v>0</v>
      </c>
      <c r="DD123" s="108">
        <v>0</v>
      </c>
      <c r="DE123" s="108">
        <f t="shared" si="38"/>
        <v>1271.71</v>
      </c>
      <c r="DF123" s="108">
        <f t="shared" si="39"/>
        <v>1271.71</v>
      </c>
      <c r="DG123" s="108">
        <v>0</v>
      </c>
      <c r="DH123" s="108">
        <v>91.26</v>
      </c>
      <c r="DI123" s="108">
        <v>0</v>
      </c>
      <c r="DJ123" s="108">
        <v>0</v>
      </c>
      <c r="DK123" s="108">
        <v>1180.45</v>
      </c>
      <c r="DL123" s="108">
        <v>0</v>
      </c>
      <c r="DM123" s="108">
        <v>0</v>
      </c>
      <c r="DN123" s="108">
        <v>0</v>
      </c>
      <c r="DO123" s="108">
        <f t="shared" si="40"/>
        <v>1271.71</v>
      </c>
      <c r="DS123" s="108">
        <f t="shared" si="41"/>
        <v>0</v>
      </c>
      <c r="DT123" s="108">
        <v>0</v>
      </c>
      <c r="DU123" s="108">
        <v>91.260000000000034</v>
      </c>
      <c r="DV123" s="108">
        <v>0</v>
      </c>
      <c r="DW123" s="108">
        <v>0</v>
      </c>
      <c r="DX123" s="108">
        <v>1180.4599999999998</v>
      </c>
      <c r="DY123" s="108">
        <v>0</v>
      </c>
      <c r="DZ123" s="108">
        <v>0</v>
      </c>
      <c r="EA123" s="108">
        <v>0</v>
      </c>
      <c r="ED123" s="108">
        <v>201.64</v>
      </c>
      <c r="EE123" s="108">
        <f t="shared" si="42"/>
        <v>1473.3599999999997</v>
      </c>
      <c r="EF123" s="108">
        <f t="shared" si="43"/>
        <v>1473.3599999999997</v>
      </c>
      <c r="EG123" s="108">
        <v>0</v>
      </c>
      <c r="EH123" s="108">
        <v>0</v>
      </c>
      <c r="EI123" s="108">
        <v>0</v>
      </c>
      <c r="EJ123" s="108">
        <v>0</v>
      </c>
      <c r="EK123" s="108">
        <v>0</v>
      </c>
      <c r="EL123" s="108">
        <v>0</v>
      </c>
      <c r="EM123" s="108">
        <v>0</v>
      </c>
      <c r="EN123" s="108">
        <f t="shared" si="44"/>
        <v>0</v>
      </c>
      <c r="EO123" s="108">
        <v>1702.58</v>
      </c>
      <c r="EP123" s="108">
        <v>0</v>
      </c>
      <c r="EQ123" s="108">
        <v>0</v>
      </c>
      <c r="ER123" s="108">
        <v>0</v>
      </c>
      <c r="ES123" s="108">
        <v>0</v>
      </c>
      <c r="ET123" s="108">
        <v>249.17</v>
      </c>
      <c r="EU123" s="108">
        <v>0</v>
      </c>
      <c r="EV123" s="108">
        <v>0</v>
      </c>
      <c r="EW123" s="108">
        <v>0</v>
      </c>
      <c r="EX123" s="108">
        <v>0</v>
      </c>
      <c r="EY123" s="108">
        <v>0</v>
      </c>
      <c r="EZ123" s="108">
        <v>0</v>
      </c>
      <c r="FD123" s="108">
        <f t="shared" si="45"/>
        <v>1951.75</v>
      </c>
      <c r="FE123" s="108">
        <f t="shared" si="46"/>
        <v>1951.75</v>
      </c>
      <c r="FM123" s="108">
        <f t="shared" si="47"/>
        <v>0</v>
      </c>
      <c r="FU123" s="108">
        <f t="shared" si="32"/>
        <v>0</v>
      </c>
      <c r="FV123" s="108">
        <v>0</v>
      </c>
      <c r="GB123" s="108">
        <f t="shared" si="48"/>
        <v>0</v>
      </c>
      <c r="GJ123" s="108">
        <f t="shared" si="49"/>
        <v>0</v>
      </c>
      <c r="GK123" s="108">
        <v>1702.58</v>
      </c>
      <c r="GL123" s="108">
        <v>0</v>
      </c>
      <c r="GM123" s="108">
        <v>0</v>
      </c>
      <c r="GN123" s="108">
        <v>0</v>
      </c>
      <c r="GO123" s="108">
        <v>0</v>
      </c>
      <c r="GP123" s="108">
        <v>249.17</v>
      </c>
      <c r="GQ123" s="108">
        <v>0</v>
      </c>
      <c r="GR123" s="108">
        <v>0</v>
      </c>
      <c r="GS123" s="108">
        <v>0</v>
      </c>
      <c r="GT123" s="108">
        <v>0</v>
      </c>
      <c r="GU123" s="108">
        <v>0</v>
      </c>
      <c r="GV123" s="108">
        <v>0</v>
      </c>
      <c r="GX123" s="108">
        <v>0</v>
      </c>
      <c r="GY123" s="108">
        <f t="shared" si="50"/>
        <v>1951.75</v>
      </c>
      <c r="GZ123" s="108">
        <f t="shared" si="51"/>
        <v>1951.75</v>
      </c>
      <c r="HR123" s="108">
        <f t="shared" si="52"/>
        <v>0</v>
      </c>
      <c r="HS123" s="108">
        <v>1702.58</v>
      </c>
      <c r="HT123" s="108">
        <v>0</v>
      </c>
      <c r="HU123" s="108">
        <v>0</v>
      </c>
      <c r="HV123" s="108">
        <v>0</v>
      </c>
      <c r="HW123" s="108">
        <v>0</v>
      </c>
      <c r="HX123" s="108">
        <v>249.17</v>
      </c>
      <c r="HY123" s="108">
        <v>0</v>
      </c>
      <c r="HZ123" s="108">
        <v>0</v>
      </c>
      <c r="IA123" s="108">
        <v>0</v>
      </c>
      <c r="IB123" s="108">
        <v>0</v>
      </c>
      <c r="IC123" s="108">
        <v>0</v>
      </c>
      <c r="ID123" s="108">
        <v>0</v>
      </c>
      <c r="IF123" s="108">
        <v>0</v>
      </c>
      <c r="II123" s="108">
        <f t="shared" si="53"/>
        <v>1951.75</v>
      </c>
      <c r="IJ123" s="108">
        <f t="shared" si="54"/>
        <v>1951.75</v>
      </c>
      <c r="IM123" s="108">
        <v>1702.5600000000004</v>
      </c>
      <c r="IN123" s="108">
        <v>0</v>
      </c>
      <c r="IO123" s="108">
        <v>0</v>
      </c>
      <c r="IP123" s="108">
        <v>0</v>
      </c>
      <c r="IQ123" s="108">
        <v>0</v>
      </c>
      <c r="IR123" s="108">
        <v>249.15000000000006</v>
      </c>
      <c r="IS123" s="108">
        <v>0</v>
      </c>
      <c r="IT123" s="108">
        <v>0</v>
      </c>
      <c r="IU123" s="108">
        <v>0</v>
      </c>
      <c r="IV123" s="108">
        <v>0</v>
      </c>
      <c r="IW123" s="108">
        <v>0</v>
      </c>
      <c r="IX123" s="108">
        <v>0</v>
      </c>
      <c r="IZ123" s="108">
        <v>0</v>
      </c>
      <c r="JC123" s="108">
        <f t="shared" si="56"/>
        <v>1951.7100000000005</v>
      </c>
      <c r="JD123" s="108">
        <f t="shared" si="55"/>
        <v>1951.7100000000005</v>
      </c>
    </row>
    <row r="124" spans="1:264" x14ac:dyDescent="0.25">
      <c r="A124" s="107">
        <v>630180</v>
      </c>
      <c r="N124" s="108">
        <v>0</v>
      </c>
      <c r="O124" s="108">
        <v>0</v>
      </c>
      <c r="P124" s="108">
        <v>0</v>
      </c>
      <c r="Q124" s="108">
        <v>0</v>
      </c>
      <c r="R124" s="108">
        <v>0</v>
      </c>
      <c r="S124" s="108">
        <v>0</v>
      </c>
      <c r="T124" s="108">
        <v>0</v>
      </c>
      <c r="V124" s="108">
        <f t="shared" si="29"/>
        <v>0</v>
      </c>
      <c r="AC124" s="108">
        <v>265.68</v>
      </c>
      <c r="AD124" s="108">
        <v>265.68</v>
      </c>
      <c r="AE124" s="108">
        <v>389.17</v>
      </c>
      <c r="AF124" s="108">
        <v>778.34</v>
      </c>
      <c r="AG124" s="108">
        <v>1063.7</v>
      </c>
      <c r="AH124" s="108">
        <v>0</v>
      </c>
      <c r="AI124" s="108">
        <v>0</v>
      </c>
      <c r="AL124" s="108">
        <f t="shared" si="33"/>
        <v>2762.5699999999997</v>
      </c>
      <c r="AM124" s="108">
        <f t="shared" si="30"/>
        <v>2762.5699999999997</v>
      </c>
      <c r="BD124" s="108">
        <f t="shared" si="34"/>
        <v>0</v>
      </c>
      <c r="BI124" s="108">
        <v>27.24</v>
      </c>
      <c r="BJ124" s="108">
        <v>0</v>
      </c>
      <c r="BR124" s="108">
        <f t="shared" si="35"/>
        <v>27.24</v>
      </c>
      <c r="BS124" s="108">
        <v>265.68</v>
      </c>
      <c r="BT124" s="108">
        <v>265.68</v>
      </c>
      <c r="BU124" s="108">
        <v>389.17</v>
      </c>
      <c r="BV124" s="108">
        <v>778.34</v>
      </c>
      <c r="BW124" s="108">
        <v>1063.7</v>
      </c>
      <c r="BX124" s="108">
        <v>0</v>
      </c>
      <c r="BY124" s="108">
        <v>0</v>
      </c>
      <c r="BZ124" s="108">
        <v>0</v>
      </c>
      <c r="CB124" s="108">
        <f t="shared" si="36"/>
        <v>2762.5699999999997</v>
      </c>
      <c r="CC124" s="108">
        <f t="shared" si="37"/>
        <v>2789.8099999999995</v>
      </c>
      <c r="CT124" s="108">
        <f t="shared" si="31"/>
        <v>0</v>
      </c>
      <c r="CU124" s="108">
        <v>265.68</v>
      </c>
      <c r="CV124" s="108">
        <v>265.68</v>
      </c>
      <c r="CW124" s="108">
        <v>389.17</v>
      </c>
      <c r="CX124" s="108">
        <v>778.34</v>
      </c>
      <c r="CY124" s="108">
        <v>1063.7</v>
      </c>
      <c r="CZ124" s="108">
        <v>0</v>
      </c>
      <c r="DA124" s="108">
        <v>0</v>
      </c>
      <c r="DB124" s="108">
        <v>0</v>
      </c>
      <c r="DD124" s="108">
        <v>0</v>
      </c>
      <c r="DE124" s="108">
        <f t="shared" si="38"/>
        <v>2762.5699999999997</v>
      </c>
      <c r="DF124" s="108">
        <f t="shared" si="39"/>
        <v>2762.5699999999997</v>
      </c>
      <c r="DG124" s="108">
        <v>265.68</v>
      </c>
      <c r="DH124" s="108">
        <v>265.68</v>
      </c>
      <c r="DI124" s="108">
        <v>389.17</v>
      </c>
      <c r="DJ124" s="108">
        <v>778.34</v>
      </c>
      <c r="DK124" s="108">
        <v>1063.7</v>
      </c>
      <c r="DL124" s="108">
        <v>0</v>
      </c>
      <c r="DM124" s="108">
        <v>0</v>
      </c>
      <c r="DN124" s="108">
        <v>0</v>
      </c>
      <c r="DO124" s="108">
        <f t="shared" si="40"/>
        <v>2762.5699999999997</v>
      </c>
      <c r="DS124" s="108">
        <f t="shared" si="41"/>
        <v>0</v>
      </c>
      <c r="DT124" s="108">
        <v>265.67999999999989</v>
      </c>
      <c r="DU124" s="108">
        <v>265.67999999999989</v>
      </c>
      <c r="DV124" s="108">
        <v>389.17999999999967</v>
      </c>
      <c r="DW124" s="108">
        <v>778.35999999999933</v>
      </c>
      <c r="DX124" s="108">
        <v>1063.7200000000009</v>
      </c>
      <c r="DY124" s="108">
        <v>0</v>
      </c>
      <c r="DZ124" s="108">
        <v>0</v>
      </c>
      <c r="EA124" s="108">
        <v>0</v>
      </c>
      <c r="ED124" s="108">
        <v>720.13</v>
      </c>
      <c r="EE124" s="108">
        <f t="shared" si="42"/>
        <v>3482.75</v>
      </c>
      <c r="EF124" s="108">
        <f t="shared" si="43"/>
        <v>3482.75</v>
      </c>
      <c r="EG124" s="108">
        <v>0</v>
      </c>
      <c r="EH124" s="108">
        <v>0</v>
      </c>
      <c r="EI124" s="108">
        <v>0</v>
      </c>
      <c r="EJ124" s="108">
        <v>0</v>
      </c>
      <c r="EK124" s="108">
        <v>0</v>
      </c>
      <c r="EL124" s="108">
        <v>0</v>
      </c>
      <c r="EM124" s="108">
        <v>0</v>
      </c>
      <c r="EN124" s="108">
        <f t="shared" si="44"/>
        <v>0</v>
      </c>
      <c r="EO124" s="108">
        <v>1945.8</v>
      </c>
      <c r="EP124" s="108">
        <v>0</v>
      </c>
      <c r="EQ124" s="108">
        <v>0</v>
      </c>
      <c r="ER124" s="108">
        <v>711.9</v>
      </c>
      <c r="ES124" s="108">
        <v>0</v>
      </c>
      <c r="ET124" s="108">
        <v>2135.6999999999998</v>
      </c>
      <c r="EU124" s="108">
        <v>0</v>
      </c>
      <c r="EV124" s="108">
        <v>0</v>
      </c>
      <c r="EW124" s="108">
        <v>0</v>
      </c>
      <c r="EX124" s="108">
        <v>0</v>
      </c>
      <c r="EY124" s="108">
        <v>0</v>
      </c>
      <c r="EZ124" s="108">
        <v>0</v>
      </c>
      <c r="FC124" s="108">
        <v>0</v>
      </c>
      <c r="FD124" s="108">
        <f t="shared" si="45"/>
        <v>4793.3999999999996</v>
      </c>
      <c r="FE124" s="108">
        <f t="shared" si="46"/>
        <v>4793.3999999999996</v>
      </c>
      <c r="FM124" s="108">
        <f t="shared" si="47"/>
        <v>0</v>
      </c>
      <c r="FU124" s="108">
        <f t="shared" si="32"/>
        <v>0</v>
      </c>
      <c r="FV124" s="108">
        <v>0</v>
      </c>
      <c r="GB124" s="108">
        <f t="shared" si="48"/>
        <v>0</v>
      </c>
      <c r="GJ124" s="108">
        <f t="shared" si="49"/>
        <v>0</v>
      </c>
      <c r="GK124" s="108">
        <v>1945.8</v>
      </c>
      <c r="GL124" s="108">
        <v>0</v>
      </c>
      <c r="GM124" s="108">
        <v>0</v>
      </c>
      <c r="GN124" s="108">
        <v>711.9</v>
      </c>
      <c r="GO124" s="108">
        <v>0</v>
      </c>
      <c r="GP124" s="108">
        <v>2135.6999999999998</v>
      </c>
      <c r="GQ124" s="108">
        <v>0</v>
      </c>
      <c r="GR124" s="108">
        <v>0</v>
      </c>
      <c r="GS124" s="108">
        <v>0</v>
      </c>
      <c r="GT124" s="108">
        <v>0</v>
      </c>
      <c r="GU124" s="108">
        <v>0</v>
      </c>
      <c r="GV124" s="108">
        <v>0</v>
      </c>
      <c r="GX124" s="108">
        <v>0</v>
      </c>
      <c r="GY124" s="108">
        <f t="shared" si="50"/>
        <v>4793.3999999999996</v>
      </c>
      <c r="GZ124" s="108">
        <f t="shared" si="51"/>
        <v>4793.3999999999996</v>
      </c>
      <c r="HR124" s="108">
        <f t="shared" si="52"/>
        <v>0</v>
      </c>
      <c r="HS124" s="108">
        <v>1945.8</v>
      </c>
      <c r="HT124" s="108">
        <v>0</v>
      </c>
      <c r="HU124" s="108">
        <v>0</v>
      </c>
      <c r="HV124" s="108">
        <v>711.9</v>
      </c>
      <c r="HW124" s="108">
        <v>0</v>
      </c>
      <c r="HX124" s="108">
        <v>2135.6999999999998</v>
      </c>
      <c r="HY124" s="108">
        <v>0</v>
      </c>
      <c r="HZ124" s="108">
        <v>0</v>
      </c>
      <c r="IA124" s="108">
        <v>0</v>
      </c>
      <c r="IB124" s="108">
        <v>0</v>
      </c>
      <c r="IC124" s="108">
        <v>0</v>
      </c>
      <c r="ID124" s="108">
        <v>0</v>
      </c>
      <c r="IF124" s="108">
        <v>0</v>
      </c>
      <c r="II124" s="108">
        <f t="shared" si="53"/>
        <v>4793.3999999999996</v>
      </c>
      <c r="IJ124" s="108">
        <f t="shared" si="54"/>
        <v>4793.3999999999996</v>
      </c>
      <c r="IM124" s="108">
        <v>1945.7999999999995</v>
      </c>
      <c r="IN124" s="108">
        <v>0</v>
      </c>
      <c r="IO124" s="108">
        <v>0</v>
      </c>
      <c r="IP124" s="108">
        <v>711.89999999999975</v>
      </c>
      <c r="IQ124" s="108">
        <v>0</v>
      </c>
      <c r="IR124" s="108">
        <v>2135.6999999999998</v>
      </c>
      <c r="IS124" s="108">
        <v>0</v>
      </c>
      <c r="IT124" s="108">
        <v>0</v>
      </c>
      <c r="IU124" s="108">
        <v>0</v>
      </c>
      <c r="IV124" s="108">
        <v>0</v>
      </c>
      <c r="IW124" s="108">
        <v>0</v>
      </c>
      <c r="IX124" s="108">
        <v>0</v>
      </c>
      <c r="IZ124" s="108">
        <v>0</v>
      </c>
      <c r="JC124" s="108">
        <f t="shared" si="56"/>
        <v>4793.3999999999996</v>
      </c>
      <c r="JD124" s="108">
        <f t="shared" si="55"/>
        <v>4793.3999999999996</v>
      </c>
    </row>
    <row r="125" spans="1:264" x14ac:dyDescent="0.25">
      <c r="A125" s="107">
        <v>730182</v>
      </c>
      <c r="DS125" s="108">
        <f t="shared" si="41"/>
        <v>0</v>
      </c>
      <c r="ED125" s="108">
        <v>0</v>
      </c>
      <c r="EE125" s="108">
        <f t="shared" si="42"/>
        <v>0</v>
      </c>
      <c r="EF125" s="108">
        <f t="shared" si="43"/>
        <v>0</v>
      </c>
      <c r="EG125" s="108">
        <v>0</v>
      </c>
      <c r="EH125" s="108">
        <v>0</v>
      </c>
      <c r="EI125" s="108">
        <v>0</v>
      </c>
      <c r="EJ125" s="108">
        <v>0</v>
      </c>
      <c r="EK125" s="108">
        <v>0</v>
      </c>
      <c r="EL125" s="108">
        <v>0</v>
      </c>
      <c r="EM125" s="108">
        <v>0</v>
      </c>
      <c r="EN125" s="108">
        <f t="shared" si="44"/>
        <v>0</v>
      </c>
      <c r="EO125" s="108">
        <v>0</v>
      </c>
      <c r="EP125" s="108">
        <v>0</v>
      </c>
      <c r="EQ125" s="108">
        <v>0</v>
      </c>
      <c r="ER125" s="108">
        <v>0</v>
      </c>
      <c r="ES125" s="108">
        <v>0</v>
      </c>
      <c r="ET125" s="108">
        <v>711.9</v>
      </c>
      <c r="EU125" s="108">
        <v>0</v>
      </c>
      <c r="EV125" s="108">
        <v>0</v>
      </c>
      <c r="EW125" s="108">
        <v>243</v>
      </c>
      <c r="EX125" s="108">
        <v>0</v>
      </c>
      <c r="EY125" s="108">
        <v>243</v>
      </c>
      <c r="EZ125" s="108">
        <v>0</v>
      </c>
      <c r="FC125" s="108">
        <v>43.38</v>
      </c>
      <c r="FD125" s="108">
        <f t="shared" si="45"/>
        <v>1241.2800000000002</v>
      </c>
      <c r="FE125" s="108">
        <f t="shared" si="46"/>
        <v>1241.2800000000002</v>
      </c>
      <c r="FM125" s="108">
        <f t="shared" si="47"/>
        <v>0</v>
      </c>
      <c r="FU125" s="108">
        <f t="shared" si="32"/>
        <v>0</v>
      </c>
      <c r="FV125" s="108">
        <v>0</v>
      </c>
      <c r="GB125" s="108">
        <f t="shared" si="48"/>
        <v>0</v>
      </c>
      <c r="GJ125" s="108">
        <f t="shared" si="49"/>
        <v>0</v>
      </c>
      <c r="GK125" s="108">
        <v>0</v>
      </c>
      <c r="GL125" s="108">
        <v>0</v>
      </c>
      <c r="GM125" s="108">
        <v>0</v>
      </c>
      <c r="GN125" s="108">
        <v>0</v>
      </c>
      <c r="GO125" s="108">
        <v>0</v>
      </c>
      <c r="GP125" s="108">
        <v>711.9</v>
      </c>
      <c r="GQ125" s="108">
        <v>0</v>
      </c>
      <c r="GR125" s="108">
        <v>0</v>
      </c>
      <c r="GS125" s="108">
        <v>243</v>
      </c>
      <c r="GT125" s="108">
        <v>0</v>
      </c>
      <c r="GU125" s="108">
        <v>243</v>
      </c>
      <c r="GV125" s="108">
        <v>0</v>
      </c>
      <c r="GX125" s="108">
        <v>0</v>
      </c>
      <c r="GY125" s="108">
        <f t="shared" si="50"/>
        <v>1197.9000000000001</v>
      </c>
      <c r="GZ125" s="108">
        <f t="shared" si="51"/>
        <v>1197.9000000000001</v>
      </c>
      <c r="HR125" s="108">
        <f t="shared" si="52"/>
        <v>0</v>
      </c>
      <c r="HS125" s="108">
        <v>0</v>
      </c>
      <c r="HT125" s="108">
        <v>0</v>
      </c>
      <c r="HU125" s="108">
        <v>0</v>
      </c>
      <c r="HV125" s="108">
        <v>0</v>
      </c>
      <c r="HW125" s="108">
        <v>0</v>
      </c>
      <c r="HX125" s="108">
        <v>711.9</v>
      </c>
      <c r="HY125" s="108">
        <v>0</v>
      </c>
      <c r="HZ125" s="108">
        <v>0</v>
      </c>
      <c r="IA125" s="108">
        <v>243</v>
      </c>
      <c r="IB125" s="108">
        <v>0</v>
      </c>
      <c r="IC125" s="108">
        <v>243</v>
      </c>
      <c r="ID125" s="108">
        <v>0</v>
      </c>
      <c r="IF125" s="108">
        <v>0</v>
      </c>
      <c r="II125" s="108">
        <f t="shared" si="53"/>
        <v>1197.9000000000001</v>
      </c>
      <c r="IJ125" s="108">
        <f t="shared" si="54"/>
        <v>1197.9000000000001</v>
      </c>
      <c r="IM125" s="108">
        <v>0</v>
      </c>
      <c r="IN125" s="108">
        <v>0</v>
      </c>
      <c r="IO125" s="108">
        <v>0</v>
      </c>
      <c r="IP125" s="108">
        <v>0</v>
      </c>
      <c r="IQ125" s="108">
        <v>0</v>
      </c>
      <c r="IR125" s="108">
        <v>711.89999999999975</v>
      </c>
      <c r="IS125" s="108">
        <v>0</v>
      </c>
      <c r="IT125" s="108">
        <v>0</v>
      </c>
      <c r="IU125" s="108">
        <v>243</v>
      </c>
      <c r="IV125" s="108">
        <v>0</v>
      </c>
      <c r="IW125" s="108">
        <v>243</v>
      </c>
      <c r="IX125" s="108">
        <v>0</v>
      </c>
      <c r="IZ125" s="108">
        <v>0</v>
      </c>
      <c r="JC125" s="108">
        <f t="shared" si="56"/>
        <v>1197.8999999999996</v>
      </c>
      <c r="JD125" s="108">
        <f t="shared" si="55"/>
        <v>1197.8999999999996</v>
      </c>
    </row>
    <row r="126" spans="1:264" x14ac:dyDescent="0.25">
      <c r="A126" s="107">
        <v>630181</v>
      </c>
      <c r="N126" s="108">
        <v>0</v>
      </c>
      <c r="O126" s="108">
        <v>0</v>
      </c>
      <c r="P126" s="108">
        <v>0</v>
      </c>
      <c r="Q126" s="108">
        <v>0</v>
      </c>
      <c r="R126" s="108">
        <v>1324.8</v>
      </c>
      <c r="S126" s="108">
        <v>0</v>
      </c>
      <c r="T126" s="108">
        <v>0</v>
      </c>
      <c r="V126" s="108">
        <f t="shared" si="29"/>
        <v>1324.8</v>
      </c>
      <c r="AC126" s="108">
        <v>0</v>
      </c>
      <c r="AD126" s="108">
        <v>0</v>
      </c>
      <c r="AE126" s="108">
        <v>0</v>
      </c>
      <c r="AF126" s="108">
        <v>0</v>
      </c>
      <c r="AG126" s="108">
        <v>0</v>
      </c>
      <c r="AH126" s="108">
        <v>0</v>
      </c>
      <c r="AI126" s="108">
        <v>0</v>
      </c>
      <c r="AL126" s="108">
        <f t="shared" si="33"/>
        <v>0</v>
      </c>
      <c r="AM126" s="108">
        <f t="shared" si="30"/>
        <v>1324.8</v>
      </c>
      <c r="AN126" s="108">
        <v>913.68</v>
      </c>
      <c r="AO126" s="108">
        <v>747.36</v>
      </c>
      <c r="AP126" s="108">
        <v>658.9</v>
      </c>
      <c r="AQ126" s="108">
        <v>985.87</v>
      </c>
      <c r="AR126" s="108">
        <v>39</v>
      </c>
      <c r="AS126" s="108">
        <v>-100</v>
      </c>
      <c r="AT126" s="108">
        <f>SUM(AN126:AS126)</f>
        <v>3244.81</v>
      </c>
      <c r="BD126" s="108">
        <f t="shared" si="34"/>
        <v>0</v>
      </c>
      <c r="BI126" s="108">
        <v>0</v>
      </c>
      <c r="BJ126" s="108">
        <v>0</v>
      </c>
      <c r="BR126" s="108">
        <f t="shared" si="35"/>
        <v>0</v>
      </c>
      <c r="BS126" s="108">
        <v>913.68</v>
      </c>
      <c r="BT126" s="108">
        <v>747.36</v>
      </c>
      <c r="BU126" s="108">
        <v>0</v>
      </c>
      <c r="BV126" s="108">
        <v>658.9</v>
      </c>
      <c r="BW126" s="108">
        <v>985.87</v>
      </c>
      <c r="BX126" s="108">
        <v>39</v>
      </c>
      <c r="BY126" s="108">
        <v>0</v>
      </c>
      <c r="BZ126" s="108">
        <v>0</v>
      </c>
      <c r="CB126" s="108">
        <f t="shared" si="36"/>
        <v>3344.81</v>
      </c>
      <c r="CC126" s="108">
        <f t="shared" si="37"/>
        <v>3344.81</v>
      </c>
      <c r="CT126" s="108">
        <f t="shared" si="31"/>
        <v>0</v>
      </c>
      <c r="CU126" s="108">
        <v>913.68</v>
      </c>
      <c r="CV126" s="108">
        <v>747.36</v>
      </c>
      <c r="CW126" s="108">
        <v>0</v>
      </c>
      <c r="CX126" s="108">
        <v>658.9</v>
      </c>
      <c r="CY126" s="108">
        <v>985.87</v>
      </c>
      <c r="CZ126" s="108">
        <v>39</v>
      </c>
      <c r="DA126" s="108">
        <v>0</v>
      </c>
      <c r="DB126" s="108">
        <v>0</v>
      </c>
      <c r="DD126" s="108">
        <v>0</v>
      </c>
      <c r="DE126" s="108">
        <f t="shared" si="38"/>
        <v>3344.81</v>
      </c>
      <c r="DF126" s="108">
        <f t="shared" si="39"/>
        <v>3344.81</v>
      </c>
      <c r="DG126" s="108">
        <v>913.68</v>
      </c>
      <c r="DH126" s="108">
        <v>747.36</v>
      </c>
      <c r="DI126" s="108">
        <v>0</v>
      </c>
      <c r="DJ126" s="108">
        <v>658.9</v>
      </c>
      <c r="DK126" s="108">
        <v>985.87</v>
      </c>
      <c r="DL126" s="108">
        <v>39</v>
      </c>
      <c r="DM126" s="108">
        <v>0</v>
      </c>
      <c r="DN126" s="108">
        <v>0</v>
      </c>
      <c r="DO126" s="108">
        <f t="shared" si="40"/>
        <v>3344.81</v>
      </c>
      <c r="DS126" s="108">
        <f t="shared" si="41"/>
        <v>0</v>
      </c>
      <c r="DT126" s="108">
        <v>913.68000000000018</v>
      </c>
      <c r="DU126" s="108">
        <v>747.35999999999979</v>
      </c>
      <c r="DV126" s="108">
        <v>0</v>
      </c>
      <c r="DW126" s="108">
        <v>658.91999999999973</v>
      </c>
      <c r="DX126" s="108">
        <v>985.88</v>
      </c>
      <c r="DY126" s="108">
        <v>39</v>
      </c>
      <c r="DZ126" s="108">
        <v>0</v>
      </c>
      <c r="EA126" s="108">
        <v>0</v>
      </c>
      <c r="ED126" s="108">
        <v>427.27</v>
      </c>
      <c r="EE126" s="108">
        <f t="shared" si="42"/>
        <v>3772.1099999999997</v>
      </c>
      <c r="EF126" s="108">
        <f t="shared" si="43"/>
        <v>3772.1099999999997</v>
      </c>
      <c r="EG126" s="108">
        <v>-54</v>
      </c>
      <c r="EH126" s="108">
        <v>-86.4</v>
      </c>
      <c r="EI126" s="108">
        <v>0</v>
      </c>
      <c r="EJ126" s="108">
        <v>-94.92</v>
      </c>
      <c r="EK126" s="108">
        <v>-129.72</v>
      </c>
      <c r="EL126" s="108">
        <v>0</v>
      </c>
      <c r="EM126" s="108">
        <v>0</v>
      </c>
      <c r="EN126" s="108">
        <f t="shared" si="44"/>
        <v>-365.03999999999996</v>
      </c>
      <c r="EO126" s="108">
        <v>2967.35</v>
      </c>
      <c r="EP126" s="108">
        <v>0</v>
      </c>
      <c r="EQ126" s="108">
        <v>0</v>
      </c>
      <c r="ER126" s="108">
        <v>0</v>
      </c>
      <c r="ES126" s="108">
        <v>0</v>
      </c>
      <c r="ET126" s="108">
        <v>1049.07</v>
      </c>
      <c r="EU126" s="108">
        <v>0</v>
      </c>
      <c r="EV126" s="108">
        <v>0</v>
      </c>
      <c r="EW126" s="108">
        <v>0</v>
      </c>
      <c r="EX126" s="108">
        <v>0</v>
      </c>
      <c r="EY126" s="108">
        <v>170.1</v>
      </c>
      <c r="EZ126" s="108">
        <v>0</v>
      </c>
      <c r="FD126" s="108">
        <f t="shared" si="45"/>
        <v>4186.5200000000004</v>
      </c>
      <c r="FE126" s="108">
        <f t="shared" si="46"/>
        <v>3821.4800000000005</v>
      </c>
      <c r="FM126" s="108">
        <f t="shared" si="47"/>
        <v>0</v>
      </c>
      <c r="FU126" s="108">
        <f t="shared" si="32"/>
        <v>0</v>
      </c>
      <c r="FV126" s="108">
        <v>0</v>
      </c>
      <c r="GB126" s="108">
        <f t="shared" si="48"/>
        <v>0</v>
      </c>
      <c r="GJ126" s="108">
        <f t="shared" si="49"/>
        <v>0</v>
      </c>
      <c r="GK126" s="108">
        <v>2967.35</v>
      </c>
      <c r="GL126" s="108">
        <v>0</v>
      </c>
      <c r="GM126" s="108">
        <v>0</v>
      </c>
      <c r="GN126" s="108">
        <v>0</v>
      </c>
      <c r="GO126" s="108">
        <v>0</v>
      </c>
      <c r="GP126" s="108">
        <v>1049.07</v>
      </c>
      <c r="GQ126" s="108">
        <v>0</v>
      </c>
      <c r="GR126" s="108">
        <v>0</v>
      </c>
      <c r="GS126" s="108">
        <v>0</v>
      </c>
      <c r="GT126" s="108">
        <v>0</v>
      </c>
      <c r="GU126" s="108">
        <v>170.1</v>
      </c>
      <c r="GV126" s="108">
        <v>0</v>
      </c>
      <c r="GX126" s="108">
        <v>0</v>
      </c>
      <c r="GY126" s="108">
        <f t="shared" si="50"/>
        <v>4186.5200000000004</v>
      </c>
      <c r="GZ126" s="108">
        <f t="shared" si="51"/>
        <v>4186.5200000000004</v>
      </c>
      <c r="HR126" s="108">
        <f t="shared" si="52"/>
        <v>0</v>
      </c>
      <c r="HS126" s="108">
        <v>2967.35</v>
      </c>
      <c r="HT126" s="108">
        <v>0</v>
      </c>
      <c r="HU126" s="108">
        <v>0</v>
      </c>
      <c r="HV126" s="108">
        <v>0</v>
      </c>
      <c r="HW126" s="108">
        <v>0</v>
      </c>
      <c r="HX126" s="108">
        <v>1049.07</v>
      </c>
      <c r="HY126" s="108">
        <v>0</v>
      </c>
      <c r="HZ126" s="108">
        <v>0</v>
      </c>
      <c r="IA126" s="108">
        <v>0</v>
      </c>
      <c r="IB126" s="108">
        <v>0</v>
      </c>
      <c r="IC126" s="108">
        <v>170.1</v>
      </c>
      <c r="ID126" s="108">
        <v>0</v>
      </c>
      <c r="IF126" s="108">
        <v>0</v>
      </c>
      <c r="II126" s="108">
        <f t="shared" si="53"/>
        <v>4186.5200000000004</v>
      </c>
      <c r="IJ126" s="108">
        <f t="shared" si="54"/>
        <v>4186.5200000000004</v>
      </c>
      <c r="IM126" s="108">
        <v>2967.3299999999986</v>
      </c>
      <c r="IN126" s="108">
        <v>0</v>
      </c>
      <c r="IO126" s="108">
        <v>0</v>
      </c>
      <c r="IP126" s="108">
        <v>0</v>
      </c>
      <c r="IQ126" s="108">
        <v>0</v>
      </c>
      <c r="IR126" s="108">
        <v>1049.0500000000009</v>
      </c>
      <c r="IS126" s="108">
        <v>0</v>
      </c>
      <c r="IT126" s="108">
        <v>0</v>
      </c>
      <c r="IU126" s="108">
        <v>0</v>
      </c>
      <c r="IV126" s="108">
        <v>0</v>
      </c>
      <c r="IW126" s="108">
        <v>170.09999999999994</v>
      </c>
      <c r="IX126" s="108">
        <v>0</v>
      </c>
      <c r="IZ126" s="108">
        <v>0</v>
      </c>
      <c r="JC126" s="108">
        <f t="shared" si="56"/>
        <v>4186.4799999999996</v>
      </c>
      <c r="JD126" s="108">
        <f t="shared" si="55"/>
        <v>4186.4799999999996</v>
      </c>
    </row>
    <row r="127" spans="1:264" x14ac:dyDescent="0.25">
      <c r="A127" s="107">
        <v>520757</v>
      </c>
      <c r="B127" s="119"/>
      <c r="N127" s="108">
        <v>1111.04</v>
      </c>
      <c r="O127" s="108">
        <v>793.6</v>
      </c>
      <c r="P127" s="108">
        <v>894.67</v>
      </c>
      <c r="Q127" s="108">
        <v>483.2</v>
      </c>
      <c r="R127" s="108">
        <v>859.05</v>
      </c>
      <c r="S127" s="108">
        <v>0</v>
      </c>
      <c r="T127" s="108">
        <v>300</v>
      </c>
      <c r="V127" s="108">
        <f t="shared" si="29"/>
        <v>4441.5599999999995</v>
      </c>
      <c r="W127" s="108">
        <v>1992.6000000000001</v>
      </c>
      <c r="X127" s="108">
        <v>953.1</v>
      </c>
      <c r="Y127" s="108">
        <v>87.01</v>
      </c>
      <c r="Z127" s="108">
        <v>628.8599999999999</v>
      </c>
      <c r="AA127" s="108">
        <v>102.5</v>
      </c>
      <c r="AB127" s="108">
        <v>144</v>
      </c>
      <c r="AC127" s="108">
        <v>0</v>
      </c>
      <c r="AD127" s="108">
        <v>0</v>
      </c>
      <c r="AE127" s="108">
        <v>0</v>
      </c>
      <c r="AF127" s="108">
        <v>0</v>
      </c>
      <c r="AG127" s="108">
        <v>0</v>
      </c>
      <c r="AH127" s="108">
        <v>0</v>
      </c>
      <c r="AI127" s="108">
        <v>0</v>
      </c>
      <c r="AL127" s="108">
        <f t="shared" si="33"/>
        <v>0</v>
      </c>
      <c r="AM127" s="108">
        <f t="shared" si="30"/>
        <v>4441.5599999999995</v>
      </c>
      <c r="BD127" s="108">
        <f t="shared" si="34"/>
        <v>0</v>
      </c>
      <c r="BI127" s="108">
        <v>529.41</v>
      </c>
      <c r="BJ127" s="108">
        <v>0</v>
      </c>
      <c r="BR127" s="108">
        <f t="shared" si="35"/>
        <v>529.41</v>
      </c>
      <c r="BS127" s="108">
        <v>0</v>
      </c>
      <c r="BT127" s="108">
        <v>0</v>
      </c>
      <c r="BU127" s="108">
        <v>0</v>
      </c>
      <c r="BV127" s="108">
        <v>0</v>
      </c>
      <c r="BW127" s="108">
        <v>0</v>
      </c>
      <c r="BX127" s="108">
        <v>0</v>
      </c>
      <c r="BY127" s="108">
        <v>0</v>
      </c>
      <c r="BZ127" s="108">
        <v>0</v>
      </c>
      <c r="CB127" s="108">
        <f t="shared" si="36"/>
        <v>0</v>
      </c>
      <c r="CC127" s="108">
        <f t="shared" si="37"/>
        <v>529.41</v>
      </c>
      <c r="CT127" s="108">
        <f t="shared" si="31"/>
        <v>0</v>
      </c>
      <c r="CU127" s="108">
        <v>0</v>
      </c>
      <c r="CV127" s="108">
        <v>0</v>
      </c>
      <c r="CW127" s="108">
        <v>0</v>
      </c>
      <c r="CX127" s="108">
        <v>0</v>
      </c>
      <c r="CY127" s="108">
        <v>0</v>
      </c>
      <c r="CZ127" s="108">
        <v>0</v>
      </c>
      <c r="DA127" s="108">
        <v>0</v>
      </c>
      <c r="DB127" s="108">
        <v>0</v>
      </c>
      <c r="DD127" s="108">
        <v>0</v>
      </c>
      <c r="DE127" s="108">
        <f t="shared" si="38"/>
        <v>0</v>
      </c>
      <c r="DF127" s="108">
        <f t="shared" si="39"/>
        <v>0</v>
      </c>
      <c r="DG127" s="108">
        <v>0</v>
      </c>
      <c r="DH127" s="108">
        <v>0</v>
      </c>
      <c r="DI127" s="108">
        <v>0</v>
      </c>
      <c r="DJ127" s="108">
        <v>0</v>
      </c>
      <c r="DK127" s="108">
        <v>0</v>
      </c>
      <c r="DL127" s="108">
        <v>0</v>
      </c>
      <c r="DM127" s="108">
        <v>0</v>
      </c>
      <c r="DN127" s="108">
        <v>0</v>
      </c>
      <c r="DO127" s="108">
        <f t="shared" si="40"/>
        <v>0</v>
      </c>
      <c r="DS127" s="108">
        <f t="shared" si="41"/>
        <v>0</v>
      </c>
      <c r="DT127" s="108">
        <v>0</v>
      </c>
      <c r="DU127" s="108">
        <v>0</v>
      </c>
      <c r="DV127" s="108">
        <v>0</v>
      </c>
      <c r="DW127" s="108">
        <v>0</v>
      </c>
      <c r="DX127" s="108">
        <v>0</v>
      </c>
      <c r="DY127" s="108">
        <v>0</v>
      </c>
      <c r="DZ127" s="108">
        <v>0</v>
      </c>
      <c r="EA127" s="108">
        <v>0</v>
      </c>
      <c r="ED127" s="108">
        <v>0</v>
      </c>
      <c r="EE127" s="108">
        <f t="shared" si="42"/>
        <v>0</v>
      </c>
      <c r="EF127" s="108">
        <f t="shared" si="43"/>
        <v>0</v>
      </c>
      <c r="EG127" s="108">
        <v>0</v>
      </c>
      <c r="EH127" s="108">
        <v>0</v>
      </c>
      <c r="EI127" s="108">
        <v>0</v>
      </c>
      <c r="EJ127" s="108">
        <v>0</v>
      </c>
      <c r="EK127" s="108">
        <v>0</v>
      </c>
      <c r="EL127" s="108">
        <v>0</v>
      </c>
      <c r="EM127" s="108">
        <v>0</v>
      </c>
      <c r="EN127" s="108">
        <f t="shared" si="44"/>
        <v>0</v>
      </c>
      <c r="EO127" s="108">
        <v>0</v>
      </c>
      <c r="EP127" s="108">
        <v>0</v>
      </c>
      <c r="EQ127" s="108">
        <v>0</v>
      </c>
      <c r="ER127" s="108">
        <v>0</v>
      </c>
      <c r="ES127" s="108">
        <v>0</v>
      </c>
      <c r="ET127" s="108">
        <v>0</v>
      </c>
      <c r="EU127" s="108">
        <v>0</v>
      </c>
      <c r="EV127" s="108">
        <v>0</v>
      </c>
      <c r="EW127" s="108">
        <v>0</v>
      </c>
      <c r="EX127" s="108">
        <v>0</v>
      </c>
      <c r="EY127" s="108">
        <v>0</v>
      </c>
      <c r="EZ127" s="108">
        <v>0</v>
      </c>
      <c r="FC127" s="108">
        <v>0</v>
      </c>
      <c r="FD127" s="108">
        <f t="shared" si="45"/>
        <v>0</v>
      </c>
      <c r="FE127" s="108">
        <f t="shared" si="46"/>
        <v>0</v>
      </c>
      <c r="FM127" s="108">
        <f t="shared" si="47"/>
        <v>0</v>
      </c>
      <c r="FU127" s="108">
        <f t="shared" si="32"/>
        <v>0</v>
      </c>
      <c r="FV127" s="108">
        <v>0</v>
      </c>
      <c r="GB127" s="108">
        <f t="shared" si="48"/>
        <v>0</v>
      </c>
      <c r="GJ127" s="108">
        <f t="shared" si="49"/>
        <v>0</v>
      </c>
      <c r="GK127" s="108">
        <v>0</v>
      </c>
      <c r="GL127" s="108">
        <v>0</v>
      </c>
      <c r="GM127" s="108">
        <v>0</v>
      </c>
      <c r="GN127" s="108">
        <v>0</v>
      </c>
      <c r="GO127" s="108">
        <v>0</v>
      </c>
      <c r="GP127" s="108">
        <v>0</v>
      </c>
      <c r="GQ127" s="108">
        <v>0</v>
      </c>
      <c r="GR127" s="108">
        <v>0</v>
      </c>
      <c r="GS127" s="108">
        <v>0</v>
      </c>
      <c r="GT127" s="108">
        <v>0</v>
      </c>
      <c r="GU127" s="108">
        <v>0</v>
      </c>
      <c r="GV127" s="108">
        <v>0</v>
      </c>
      <c r="GX127" s="108">
        <v>0</v>
      </c>
      <c r="GY127" s="108">
        <f t="shared" si="50"/>
        <v>0</v>
      </c>
      <c r="GZ127" s="108">
        <f t="shared" si="51"/>
        <v>0</v>
      </c>
      <c r="HR127" s="108">
        <f t="shared" si="52"/>
        <v>0</v>
      </c>
      <c r="HS127" s="108">
        <v>0</v>
      </c>
      <c r="HT127" s="108">
        <v>0</v>
      </c>
      <c r="HU127" s="108">
        <v>0</v>
      </c>
      <c r="HV127" s="108">
        <v>0</v>
      </c>
      <c r="HW127" s="108">
        <v>0</v>
      </c>
      <c r="HX127" s="108">
        <v>0</v>
      </c>
      <c r="HY127" s="108">
        <v>0</v>
      </c>
      <c r="HZ127" s="108">
        <v>0</v>
      </c>
      <c r="IA127" s="108">
        <v>0</v>
      </c>
      <c r="IB127" s="108">
        <v>0</v>
      </c>
      <c r="IC127" s="108">
        <v>0</v>
      </c>
      <c r="ID127" s="108">
        <v>0</v>
      </c>
      <c r="IF127" s="108">
        <v>0</v>
      </c>
      <c r="II127" s="108">
        <f t="shared" si="53"/>
        <v>0</v>
      </c>
      <c r="IJ127" s="108">
        <f t="shared" si="54"/>
        <v>0</v>
      </c>
      <c r="IM127" s="108">
        <v>0</v>
      </c>
      <c r="IN127" s="108">
        <v>0</v>
      </c>
      <c r="IO127" s="108">
        <v>0</v>
      </c>
      <c r="IP127" s="108">
        <v>0</v>
      </c>
      <c r="IQ127" s="108">
        <v>0</v>
      </c>
      <c r="IR127" s="108">
        <v>0</v>
      </c>
      <c r="IS127" s="108">
        <v>0</v>
      </c>
      <c r="IT127" s="108">
        <v>0</v>
      </c>
      <c r="IU127" s="108">
        <v>0</v>
      </c>
      <c r="IV127" s="108">
        <v>0</v>
      </c>
      <c r="IW127" s="108">
        <v>0</v>
      </c>
      <c r="IX127" s="108">
        <v>0</v>
      </c>
      <c r="IZ127" s="108">
        <v>0</v>
      </c>
      <c r="JC127" s="108">
        <f t="shared" si="56"/>
        <v>0</v>
      </c>
      <c r="JD127" s="108">
        <f t="shared" si="55"/>
        <v>0</v>
      </c>
    </row>
    <row r="128" spans="1:264" x14ac:dyDescent="0.25">
      <c r="A128" s="107">
        <v>536111</v>
      </c>
      <c r="N128" s="108">
        <v>0</v>
      </c>
      <c r="O128" s="108">
        <v>0</v>
      </c>
      <c r="P128" s="108">
        <v>0</v>
      </c>
      <c r="Q128" s="108">
        <v>0</v>
      </c>
      <c r="R128" s="108">
        <v>0</v>
      </c>
      <c r="S128" s="108">
        <v>0</v>
      </c>
      <c r="T128" s="108">
        <v>0</v>
      </c>
      <c r="V128" s="108">
        <f t="shared" si="29"/>
        <v>0</v>
      </c>
      <c r="AC128" s="108">
        <v>6013.44</v>
      </c>
      <c r="AD128" s="108">
        <v>2721.6</v>
      </c>
      <c r="AE128" s="108">
        <v>275.27</v>
      </c>
      <c r="AF128" s="108">
        <v>2496.4</v>
      </c>
      <c r="AG128" s="108">
        <v>0</v>
      </c>
      <c r="AH128" s="108">
        <v>285.60000000000002</v>
      </c>
      <c r="AI128" s="108">
        <v>457.2</v>
      </c>
      <c r="AL128" s="108">
        <f t="shared" si="33"/>
        <v>12249.51</v>
      </c>
      <c r="AM128" s="108">
        <f t="shared" si="30"/>
        <v>12249.51</v>
      </c>
      <c r="BD128" s="108">
        <f t="shared" si="34"/>
        <v>0</v>
      </c>
      <c r="BI128" s="108">
        <v>0</v>
      </c>
      <c r="BJ128" s="108">
        <v>0</v>
      </c>
      <c r="BR128" s="108">
        <f t="shared" si="35"/>
        <v>0</v>
      </c>
      <c r="BS128" s="108">
        <v>6013.44</v>
      </c>
      <c r="BT128" s="108">
        <v>2721.6</v>
      </c>
      <c r="BU128" s="108">
        <v>275.27</v>
      </c>
      <c r="BV128" s="108">
        <v>2496.4</v>
      </c>
      <c r="BW128" s="108">
        <v>0</v>
      </c>
      <c r="BX128" s="108">
        <v>285.60000000000002</v>
      </c>
      <c r="BY128" s="108">
        <v>457.2</v>
      </c>
      <c r="BZ128" s="108">
        <v>0</v>
      </c>
      <c r="CA128" s="108">
        <v>938</v>
      </c>
      <c r="CB128" s="108">
        <f t="shared" si="36"/>
        <v>13187.51</v>
      </c>
      <c r="CC128" s="108">
        <f t="shared" si="37"/>
        <v>13187.51</v>
      </c>
      <c r="CT128" s="108">
        <f t="shared" si="31"/>
        <v>0</v>
      </c>
      <c r="CU128" s="108">
        <v>6013.44</v>
      </c>
      <c r="CV128" s="108">
        <v>2721.6</v>
      </c>
      <c r="CW128" s="108">
        <v>275.27</v>
      </c>
      <c r="CX128" s="108">
        <v>2496.4</v>
      </c>
      <c r="CY128" s="108">
        <v>0</v>
      </c>
      <c r="CZ128" s="108">
        <v>285.60000000000002</v>
      </c>
      <c r="DA128" s="108">
        <v>457.2</v>
      </c>
      <c r="DB128" s="108">
        <v>0</v>
      </c>
      <c r="DD128" s="108">
        <v>0</v>
      </c>
      <c r="DE128" s="108">
        <f t="shared" si="38"/>
        <v>12249.51</v>
      </c>
      <c r="DF128" s="108">
        <f t="shared" si="39"/>
        <v>12249.51</v>
      </c>
      <c r="DG128" s="108">
        <v>6013.44</v>
      </c>
      <c r="DH128" s="108">
        <v>2721.6</v>
      </c>
      <c r="DI128" s="108">
        <v>275.27</v>
      </c>
      <c r="DJ128" s="108">
        <v>2496.4</v>
      </c>
      <c r="DK128" s="108">
        <v>0</v>
      </c>
      <c r="DL128" s="108">
        <v>285.60000000000002</v>
      </c>
      <c r="DM128" s="108">
        <v>457.2</v>
      </c>
      <c r="DN128" s="108">
        <v>0</v>
      </c>
      <c r="DO128" s="108">
        <f t="shared" si="40"/>
        <v>12249.51</v>
      </c>
      <c r="DS128" s="108">
        <f t="shared" si="41"/>
        <v>0</v>
      </c>
      <c r="DT128" s="108">
        <v>6013.4400000000051</v>
      </c>
      <c r="DU128" s="108">
        <v>2721.599999999999</v>
      </c>
      <c r="DV128" s="108">
        <v>275.26</v>
      </c>
      <c r="DW128" s="108">
        <v>2496.3799999999987</v>
      </c>
      <c r="DX128" s="108">
        <v>0</v>
      </c>
      <c r="DY128" s="108">
        <v>285.60000000000002</v>
      </c>
      <c r="DZ128" s="108">
        <v>457.19999999999987</v>
      </c>
      <c r="EA128" s="108">
        <v>0</v>
      </c>
      <c r="ED128" s="108">
        <v>0</v>
      </c>
      <c r="EE128" s="108">
        <f t="shared" si="42"/>
        <v>12249.480000000005</v>
      </c>
      <c r="EF128" s="108">
        <f t="shared" si="43"/>
        <v>12249.480000000005</v>
      </c>
      <c r="EG128" s="108">
        <v>-1144.8</v>
      </c>
      <c r="EH128" s="108">
        <v>0</v>
      </c>
      <c r="EI128" s="108">
        <v>-55.37</v>
      </c>
      <c r="EJ128" s="108">
        <v>-442.96</v>
      </c>
      <c r="EK128" s="108">
        <v>0</v>
      </c>
      <c r="EL128" s="108">
        <v>-38</v>
      </c>
      <c r="EM128" s="108">
        <v>-93</v>
      </c>
      <c r="EN128" s="108">
        <f t="shared" si="44"/>
        <v>-1774.1299999999999</v>
      </c>
      <c r="EO128" s="108">
        <v>567.53</v>
      </c>
      <c r="EP128" s="108">
        <v>0</v>
      </c>
      <c r="EQ128" s="108">
        <v>0</v>
      </c>
      <c r="ER128" s="108">
        <v>1148.93</v>
      </c>
      <c r="ES128" s="108">
        <v>94.5</v>
      </c>
      <c r="ET128" s="108">
        <v>6298.34</v>
      </c>
      <c r="EU128" s="108">
        <v>0</v>
      </c>
      <c r="EV128" s="108">
        <v>0</v>
      </c>
      <c r="EW128" s="108">
        <v>4989.6000000000004</v>
      </c>
      <c r="EX128" s="108">
        <v>155.75</v>
      </c>
      <c r="EY128" s="108">
        <v>2872.8</v>
      </c>
      <c r="EZ128" s="108">
        <v>0</v>
      </c>
      <c r="FC128" s="108">
        <v>1488.29</v>
      </c>
      <c r="FD128" s="108">
        <f t="shared" si="45"/>
        <v>17615.740000000002</v>
      </c>
      <c r="FE128" s="108">
        <f t="shared" si="46"/>
        <v>15841.610000000002</v>
      </c>
      <c r="FM128" s="108">
        <f t="shared" si="47"/>
        <v>0</v>
      </c>
      <c r="FU128" s="108">
        <f t="shared" si="32"/>
        <v>0</v>
      </c>
      <c r="FV128" s="108">
        <v>142.84</v>
      </c>
      <c r="GB128" s="108">
        <f t="shared" si="48"/>
        <v>142.84</v>
      </c>
      <c r="GJ128" s="108">
        <f t="shared" si="49"/>
        <v>0</v>
      </c>
      <c r="GK128" s="108">
        <v>567.53</v>
      </c>
      <c r="GL128" s="108">
        <v>0</v>
      </c>
      <c r="GM128" s="108">
        <v>0</v>
      </c>
      <c r="GN128" s="108">
        <v>1148.93</v>
      </c>
      <c r="GO128" s="108">
        <v>94.5</v>
      </c>
      <c r="GP128" s="108">
        <v>6298.34</v>
      </c>
      <c r="GQ128" s="108">
        <v>0</v>
      </c>
      <c r="GR128" s="108">
        <v>0</v>
      </c>
      <c r="GS128" s="108">
        <v>4989.6000000000004</v>
      </c>
      <c r="GT128" s="108">
        <v>155.75</v>
      </c>
      <c r="GU128" s="108">
        <v>2872.8</v>
      </c>
      <c r="GV128" s="108">
        <v>0</v>
      </c>
      <c r="GX128" s="108">
        <v>142.84</v>
      </c>
      <c r="GY128" s="108">
        <f t="shared" si="50"/>
        <v>16270.29</v>
      </c>
      <c r="GZ128" s="108">
        <f t="shared" si="51"/>
        <v>16413.13</v>
      </c>
      <c r="HR128" s="108">
        <f t="shared" si="52"/>
        <v>0</v>
      </c>
      <c r="HS128" s="108">
        <v>567.53</v>
      </c>
      <c r="HT128" s="108">
        <v>0</v>
      </c>
      <c r="HU128" s="108">
        <v>0</v>
      </c>
      <c r="HV128" s="108">
        <v>1148.93</v>
      </c>
      <c r="HW128" s="108">
        <v>94.5</v>
      </c>
      <c r="HX128" s="108">
        <v>6298.34</v>
      </c>
      <c r="HY128" s="108">
        <v>0</v>
      </c>
      <c r="HZ128" s="108">
        <v>0</v>
      </c>
      <c r="IA128" s="108">
        <v>4989.6000000000004</v>
      </c>
      <c r="IB128" s="108">
        <v>155.75</v>
      </c>
      <c r="IC128" s="108">
        <v>2872.8</v>
      </c>
      <c r="ID128" s="108">
        <v>0</v>
      </c>
      <c r="IF128" s="108">
        <v>142.84</v>
      </c>
      <c r="II128" s="108">
        <f t="shared" si="53"/>
        <v>16270.29</v>
      </c>
      <c r="IJ128" s="108">
        <f t="shared" si="54"/>
        <v>16270.29</v>
      </c>
      <c r="IM128" s="108">
        <v>567.51</v>
      </c>
      <c r="IN128" s="108">
        <v>0</v>
      </c>
      <c r="IO128" s="108">
        <v>0</v>
      </c>
      <c r="IP128" s="108">
        <v>1148.9199999999994</v>
      </c>
      <c r="IQ128" s="108">
        <v>94.5</v>
      </c>
      <c r="IR128" s="108">
        <v>6298.3299999999981</v>
      </c>
      <c r="IS128" s="108">
        <v>0</v>
      </c>
      <c r="IT128" s="108">
        <v>0</v>
      </c>
      <c r="IU128" s="108">
        <v>4989.6000000000004</v>
      </c>
      <c r="IV128" s="108">
        <v>155.75</v>
      </c>
      <c r="IW128" s="108">
        <v>2872.8000000000011</v>
      </c>
      <c r="IX128" s="108">
        <v>0</v>
      </c>
      <c r="IZ128" s="108">
        <v>142.84</v>
      </c>
      <c r="JC128" s="108">
        <f t="shared" si="56"/>
        <v>16270.249999999998</v>
      </c>
      <c r="JD128" s="108">
        <f t="shared" si="55"/>
        <v>16270.249999999998</v>
      </c>
    </row>
    <row r="129" spans="1:264" x14ac:dyDescent="0.25">
      <c r="A129" s="107">
        <v>536097</v>
      </c>
      <c r="B129" s="108"/>
      <c r="N129" s="108">
        <v>1868.8</v>
      </c>
      <c r="O129" s="108">
        <v>2037.76</v>
      </c>
      <c r="P129" s="108">
        <v>113.25</v>
      </c>
      <c r="Q129" s="108">
        <v>1713.85</v>
      </c>
      <c r="R129" s="108">
        <v>2980.8</v>
      </c>
      <c r="S129" s="108">
        <v>99.28</v>
      </c>
      <c r="T129" s="108">
        <v>22.5</v>
      </c>
      <c r="V129" s="108">
        <f t="shared" si="29"/>
        <v>8836.24</v>
      </c>
      <c r="AC129" s="108">
        <v>11082.42</v>
      </c>
      <c r="AD129" s="108">
        <v>10480.86</v>
      </c>
      <c r="AE129" s="108">
        <v>648.62</v>
      </c>
      <c r="AF129" s="108">
        <v>10340.76</v>
      </c>
      <c r="AG129" s="108">
        <v>18584.580000000002</v>
      </c>
      <c r="AH129" s="108">
        <v>159.6</v>
      </c>
      <c r="AI129" s="108">
        <v>1013.52</v>
      </c>
      <c r="AL129" s="108">
        <f t="shared" si="33"/>
        <v>52310.359999999993</v>
      </c>
      <c r="AM129" s="108">
        <f t="shared" si="30"/>
        <v>61146.599999999991</v>
      </c>
      <c r="BD129" s="108">
        <f t="shared" si="34"/>
        <v>0</v>
      </c>
      <c r="BG129" s="108">
        <v>-16.98</v>
      </c>
      <c r="BH129" s="108">
        <v>-10</v>
      </c>
      <c r="BI129" s="108">
        <v>870.6</v>
      </c>
      <c r="BJ129" s="108">
        <v>325.74</v>
      </c>
      <c r="BR129" s="108">
        <f t="shared" si="35"/>
        <v>1169.3600000000001</v>
      </c>
      <c r="BS129" s="108">
        <v>11082.42</v>
      </c>
      <c r="BT129" s="108">
        <v>10480.86</v>
      </c>
      <c r="BU129" s="108">
        <v>648.62</v>
      </c>
      <c r="BV129" s="108">
        <v>10340.76</v>
      </c>
      <c r="BW129" s="108">
        <v>18584.580000000002</v>
      </c>
      <c r="BX129" s="108">
        <v>159.6</v>
      </c>
      <c r="BY129" s="108">
        <v>1013.52</v>
      </c>
      <c r="BZ129" s="108">
        <v>325.74</v>
      </c>
      <c r="CB129" s="108">
        <f t="shared" si="36"/>
        <v>52636.099999999991</v>
      </c>
      <c r="CC129" s="108">
        <f t="shared" si="37"/>
        <v>53805.459999999992</v>
      </c>
      <c r="CT129" s="108">
        <f t="shared" si="31"/>
        <v>0</v>
      </c>
      <c r="CU129" s="108">
        <v>11082.42</v>
      </c>
      <c r="CV129" s="108">
        <v>10480.86</v>
      </c>
      <c r="CW129" s="108">
        <v>648.62</v>
      </c>
      <c r="CX129" s="108">
        <v>10340.76</v>
      </c>
      <c r="CY129" s="108">
        <v>18584.580000000002</v>
      </c>
      <c r="CZ129" s="108">
        <v>159.6</v>
      </c>
      <c r="DA129" s="108">
        <v>1013.52</v>
      </c>
      <c r="DB129" s="108">
        <v>325.74</v>
      </c>
      <c r="DD129" s="108">
        <v>0</v>
      </c>
      <c r="DE129" s="108">
        <f t="shared" si="38"/>
        <v>52636.099999999991</v>
      </c>
      <c r="DF129" s="108">
        <f t="shared" si="39"/>
        <v>52636.099999999991</v>
      </c>
      <c r="DG129" s="108">
        <v>11082.42</v>
      </c>
      <c r="DH129" s="108">
        <v>10480.86</v>
      </c>
      <c r="DI129" s="108">
        <v>648.62</v>
      </c>
      <c r="DJ129" s="108">
        <v>10340.76</v>
      </c>
      <c r="DK129" s="108">
        <v>18584.580000000002</v>
      </c>
      <c r="DL129" s="108">
        <v>159.6</v>
      </c>
      <c r="DM129" s="108">
        <v>1013.52</v>
      </c>
      <c r="DN129" s="108">
        <v>325.74</v>
      </c>
      <c r="DO129" s="108">
        <f t="shared" si="40"/>
        <v>52636.099999999991</v>
      </c>
      <c r="DS129" s="108">
        <f t="shared" si="41"/>
        <v>0</v>
      </c>
      <c r="DT129" s="108">
        <v>11082.419999999989</v>
      </c>
      <c r="DU129" s="108">
        <v>10480.859999999979</v>
      </c>
      <c r="DV129" s="108">
        <v>648.62000000000023</v>
      </c>
      <c r="DW129" s="108">
        <v>10340.759999999982</v>
      </c>
      <c r="DX129" s="108">
        <v>18584.580000000045</v>
      </c>
      <c r="DY129" s="108">
        <v>159.59999999999994</v>
      </c>
      <c r="DZ129" s="108">
        <v>1013.5200000000004</v>
      </c>
      <c r="EA129" s="108">
        <v>325.74</v>
      </c>
      <c r="ED129" s="108">
        <v>10675.03</v>
      </c>
      <c r="EE129" s="108">
        <f t="shared" si="42"/>
        <v>63311.13</v>
      </c>
      <c r="EF129" s="108">
        <f t="shared" si="43"/>
        <v>63311.13</v>
      </c>
      <c r="EG129" s="108">
        <v>2621.7</v>
      </c>
      <c r="EH129" s="108">
        <v>2502.9</v>
      </c>
      <c r="EI129" s="108">
        <v>0</v>
      </c>
      <c r="EJ129" s="108">
        <v>2353.3000000000002</v>
      </c>
      <c r="EK129" s="108">
        <v>7707.64</v>
      </c>
      <c r="EL129" s="108">
        <v>36.5</v>
      </c>
      <c r="EM129" s="108">
        <v>309</v>
      </c>
      <c r="EN129" s="108">
        <f t="shared" si="44"/>
        <v>15531.04</v>
      </c>
      <c r="EO129" s="108">
        <v>38658.720000000001</v>
      </c>
      <c r="EP129" s="108">
        <v>52.5</v>
      </c>
      <c r="EQ129" s="108">
        <v>0</v>
      </c>
      <c r="ER129" s="108">
        <v>0</v>
      </c>
      <c r="ES129" s="108">
        <v>0</v>
      </c>
      <c r="ET129" s="108">
        <v>17285.330000000002</v>
      </c>
      <c r="EU129" s="108">
        <v>105</v>
      </c>
      <c r="EV129" s="108">
        <v>0</v>
      </c>
      <c r="EW129" s="108">
        <v>7833.38</v>
      </c>
      <c r="EX129" s="108">
        <v>78.75</v>
      </c>
      <c r="EY129" s="108">
        <v>7441.88</v>
      </c>
      <c r="EZ129" s="108">
        <v>0</v>
      </c>
      <c r="FD129" s="108">
        <f t="shared" si="45"/>
        <v>71455.56</v>
      </c>
      <c r="FE129" s="108">
        <f t="shared" si="46"/>
        <v>86986.6</v>
      </c>
      <c r="FM129" s="108">
        <f t="shared" si="47"/>
        <v>0</v>
      </c>
      <c r="FU129" s="108">
        <f t="shared" si="32"/>
        <v>0</v>
      </c>
      <c r="FV129" s="108">
        <v>462.2</v>
      </c>
      <c r="GB129" s="108">
        <f t="shared" si="48"/>
        <v>462.2</v>
      </c>
      <c r="GD129" s="108">
        <v>-79.099999999999994</v>
      </c>
      <c r="GI129" s="108">
        <v>-10</v>
      </c>
      <c r="GJ129" s="108">
        <f t="shared" si="49"/>
        <v>-89.1</v>
      </c>
      <c r="GK129" s="108">
        <v>38658.720000000001</v>
      </c>
      <c r="GL129" s="108">
        <v>52.5</v>
      </c>
      <c r="GM129" s="108">
        <v>0</v>
      </c>
      <c r="GN129" s="108">
        <v>0</v>
      </c>
      <c r="GO129" s="108">
        <v>0</v>
      </c>
      <c r="GP129" s="108">
        <v>17285.330000000002</v>
      </c>
      <c r="GQ129" s="108">
        <v>105</v>
      </c>
      <c r="GR129" s="108">
        <v>0</v>
      </c>
      <c r="GS129" s="108">
        <v>7833.38</v>
      </c>
      <c r="GT129" s="108">
        <v>78.75</v>
      </c>
      <c r="GU129" s="108">
        <v>7441.88</v>
      </c>
      <c r="GV129" s="108">
        <v>0</v>
      </c>
      <c r="GX129" s="108">
        <v>462.2</v>
      </c>
      <c r="GY129" s="108">
        <f t="shared" si="50"/>
        <v>71917.759999999995</v>
      </c>
      <c r="GZ129" s="108">
        <f t="shared" si="51"/>
        <v>72379.959999999992</v>
      </c>
      <c r="HR129" s="108">
        <f t="shared" si="52"/>
        <v>0</v>
      </c>
      <c r="HS129" s="108">
        <v>38658.720000000001</v>
      </c>
      <c r="HT129" s="108">
        <v>52.5</v>
      </c>
      <c r="HU129" s="108">
        <v>0</v>
      </c>
      <c r="HV129" s="108">
        <v>0</v>
      </c>
      <c r="HW129" s="108">
        <v>0</v>
      </c>
      <c r="HX129" s="108">
        <v>17285.330000000002</v>
      </c>
      <c r="HY129" s="108">
        <v>105</v>
      </c>
      <c r="HZ129" s="108">
        <v>0</v>
      </c>
      <c r="IA129" s="108">
        <v>7833.38</v>
      </c>
      <c r="IB129" s="108">
        <v>78.75</v>
      </c>
      <c r="IC129" s="108">
        <v>7441.88</v>
      </c>
      <c r="ID129" s="108">
        <v>0</v>
      </c>
      <c r="IF129" s="108">
        <v>462.2</v>
      </c>
      <c r="II129" s="108">
        <f t="shared" si="53"/>
        <v>71917.759999999995</v>
      </c>
      <c r="IJ129" s="108">
        <f t="shared" si="54"/>
        <v>71917.759999999995</v>
      </c>
      <c r="IM129" s="108">
        <v>38658.73000000001</v>
      </c>
      <c r="IN129" s="108">
        <v>52.5</v>
      </c>
      <c r="IO129" s="108">
        <v>0</v>
      </c>
      <c r="IP129" s="108">
        <v>0</v>
      </c>
      <c r="IQ129" s="108">
        <v>0</v>
      </c>
      <c r="IR129" s="108">
        <v>17285.319999999992</v>
      </c>
      <c r="IS129" s="108">
        <v>105</v>
      </c>
      <c r="IT129" s="108">
        <v>0</v>
      </c>
      <c r="IU129" s="108">
        <v>7833.3599999999979</v>
      </c>
      <c r="IV129" s="108">
        <v>78.75</v>
      </c>
      <c r="IW129" s="108">
        <v>7441.8599999999979</v>
      </c>
      <c r="IX129" s="108">
        <v>0</v>
      </c>
      <c r="IZ129" s="108">
        <v>462.2</v>
      </c>
      <c r="JC129" s="108">
        <f t="shared" si="56"/>
        <v>71917.72</v>
      </c>
      <c r="JD129" s="108">
        <f t="shared" si="55"/>
        <v>71917.72</v>
      </c>
    </row>
    <row r="130" spans="1:264" x14ac:dyDescent="0.25">
      <c r="A130" s="107">
        <v>536102</v>
      </c>
      <c r="B130" s="119"/>
      <c r="N130" s="108">
        <v>2045.44</v>
      </c>
      <c r="O130" s="108">
        <v>1646.08</v>
      </c>
      <c r="P130" s="108">
        <v>347.3</v>
      </c>
      <c r="Q130" s="108">
        <v>2206.4899999999998</v>
      </c>
      <c r="R130" s="108">
        <v>3270.6</v>
      </c>
      <c r="S130" s="108">
        <v>10.88</v>
      </c>
      <c r="T130" s="108">
        <v>696</v>
      </c>
      <c r="V130" s="108">
        <f t="shared" si="29"/>
        <v>10222.789999999999</v>
      </c>
      <c r="AC130" s="108">
        <v>12509.1</v>
      </c>
      <c r="AD130" s="108">
        <v>9279.9</v>
      </c>
      <c r="AE130" s="108">
        <v>1977.5</v>
      </c>
      <c r="AF130" s="108">
        <v>11968.64</v>
      </c>
      <c r="AG130" s="108">
        <v>15702.62</v>
      </c>
      <c r="AH130" s="108">
        <v>45.1</v>
      </c>
      <c r="AI130" s="108">
        <v>541.20000000000005</v>
      </c>
      <c r="AL130" s="108">
        <f t="shared" si="33"/>
        <v>52024.06</v>
      </c>
      <c r="AM130" s="108">
        <f t="shared" si="30"/>
        <v>62246.85</v>
      </c>
      <c r="BD130" s="108">
        <f t="shared" si="34"/>
        <v>0</v>
      </c>
      <c r="BI130" s="108">
        <v>1042.1300000000001</v>
      </c>
      <c r="BJ130" s="108">
        <v>1118.6400000000001</v>
      </c>
      <c r="BR130" s="108">
        <f t="shared" si="35"/>
        <v>2160.7700000000004</v>
      </c>
      <c r="BS130" s="108">
        <v>12509.1</v>
      </c>
      <c r="BT130" s="108">
        <v>9279.9</v>
      </c>
      <c r="BU130" s="108">
        <v>1977.5</v>
      </c>
      <c r="BV130" s="108">
        <v>11968.64</v>
      </c>
      <c r="BW130" s="108">
        <v>15702.62</v>
      </c>
      <c r="BX130" s="108">
        <v>45.1</v>
      </c>
      <c r="BY130" s="108">
        <v>541.20000000000005</v>
      </c>
      <c r="BZ130" s="108">
        <v>1118.6400000000001</v>
      </c>
      <c r="CB130" s="108">
        <f t="shared" si="36"/>
        <v>53142.7</v>
      </c>
      <c r="CC130" s="108">
        <f t="shared" si="37"/>
        <v>55303.47</v>
      </c>
      <c r="CT130" s="108">
        <f t="shared" si="31"/>
        <v>0</v>
      </c>
      <c r="CU130" s="108">
        <v>12509.1</v>
      </c>
      <c r="CV130" s="108">
        <v>9279.9</v>
      </c>
      <c r="CW130" s="108">
        <v>1977.5</v>
      </c>
      <c r="CX130" s="108">
        <v>11968.64</v>
      </c>
      <c r="CY130" s="108">
        <v>15702.62</v>
      </c>
      <c r="CZ130" s="108">
        <v>45.1</v>
      </c>
      <c r="DA130" s="108">
        <v>541.20000000000005</v>
      </c>
      <c r="DB130" s="108">
        <v>1118.6400000000001</v>
      </c>
      <c r="DD130" s="108">
        <v>0</v>
      </c>
      <c r="DE130" s="108">
        <f t="shared" si="38"/>
        <v>53142.7</v>
      </c>
      <c r="DF130" s="108">
        <f t="shared" si="39"/>
        <v>53142.7</v>
      </c>
      <c r="DG130" s="108">
        <v>12509.1</v>
      </c>
      <c r="DH130" s="108">
        <v>9279.9</v>
      </c>
      <c r="DI130" s="108">
        <v>1977.5</v>
      </c>
      <c r="DJ130" s="108">
        <v>11968.64</v>
      </c>
      <c r="DK130" s="108">
        <v>15702.62</v>
      </c>
      <c r="DL130" s="108">
        <v>45.1</v>
      </c>
      <c r="DM130" s="108">
        <v>541.20000000000005</v>
      </c>
      <c r="DN130" s="108">
        <v>1118.6400000000001</v>
      </c>
      <c r="DO130" s="108">
        <f t="shared" si="40"/>
        <v>53142.7</v>
      </c>
      <c r="DS130" s="108">
        <f t="shared" si="41"/>
        <v>0</v>
      </c>
      <c r="DT130" s="108">
        <v>12509.099999999989</v>
      </c>
      <c r="DU130" s="108">
        <v>9279.8999999999814</v>
      </c>
      <c r="DV130" s="108">
        <v>1977.5100000000002</v>
      </c>
      <c r="DW130" s="108">
        <v>11968.649999999994</v>
      </c>
      <c r="DX130" s="108">
        <v>15702.630000000021</v>
      </c>
      <c r="DY130" s="108">
        <v>45.100000000000016</v>
      </c>
      <c r="DZ130" s="108">
        <v>541.20000000000005</v>
      </c>
      <c r="EA130" s="108">
        <v>1118.6400000000001</v>
      </c>
      <c r="ED130" s="108">
        <v>9023.5499999999993</v>
      </c>
      <c r="EE130" s="108">
        <f t="shared" si="42"/>
        <v>62166.279999999984</v>
      </c>
      <c r="EF130" s="108">
        <f t="shared" si="43"/>
        <v>62166.279999999984</v>
      </c>
      <c r="EG130" s="108">
        <v>6860.7</v>
      </c>
      <c r="EH130" s="108">
        <v>996.3</v>
      </c>
      <c r="EI130" s="108">
        <v>988.76</v>
      </c>
      <c r="EJ130" s="108">
        <v>2479.89</v>
      </c>
      <c r="EK130" s="108">
        <v>6604.99</v>
      </c>
      <c r="EL130" s="108">
        <v>417.5</v>
      </c>
      <c r="EM130" s="108">
        <v>2113.6799999999998</v>
      </c>
      <c r="EN130" s="108">
        <f t="shared" si="44"/>
        <v>20461.82</v>
      </c>
      <c r="EO130" s="108">
        <v>26519.63</v>
      </c>
      <c r="EP130" s="108">
        <v>105</v>
      </c>
      <c r="EQ130" s="108">
        <v>0</v>
      </c>
      <c r="ER130" s="108">
        <v>1201.1300000000001</v>
      </c>
      <c r="ES130" s="108">
        <v>151.85</v>
      </c>
      <c r="ET130" s="108">
        <v>18390.75</v>
      </c>
      <c r="EU130" s="108">
        <v>105</v>
      </c>
      <c r="EV130" s="108">
        <v>0</v>
      </c>
      <c r="EW130" s="108">
        <v>7951.5</v>
      </c>
      <c r="EX130" s="108">
        <v>41.25</v>
      </c>
      <c r="EY130" s="108">
        <v>6473.25</v>
      </c>
      <c r="EZ130" s="108">
        <v>1019.7</v>
      </c>
      <c r="FD130" s="108">
        <f t="shared" si="45"/>
        <v>61959.06</v>
      </c>
      <c r="FE130" s="108">
        <f t="shared" si="46"/>
        <v>82420.88</v>
      </c>
      <c r="FM130" s="108">
        <f t="shared" si="47"/>
        <v>0</v>
      </c>
      <c r="FU130" s="108">
        <f t="shared" si="32"/>
        <v>0</v>
      </c>
      <c r="FV130" s="108">
        <v>1200.08</v>
      </c>
      <c r="GB130" s="108">
        <f t="shared" si="48"/>
        <v>1200.08</v>
      </c>
      <c r="GD130" s="108">
        <f>-79.1-39.55</f>
        <v>-118.64999999999999</v>
      </c>
      <c r="GE130" s="108">
        <v>-13.5</v>
      </c>
      <c r="GI130" s="108">
        <v>-30</v>
      </c>
      <c r="GJ130" s="108">
        <f t="shared" si="49"/>
        <v>-162.14999999999998</v>
      </c>
      <c r="GK130" s="108">
        <v>26519.63</v>
      </c>
      <c r="GL130" s="108">
        <v>105</v>
      </c>
      <c r="GM130" s="108">
        <v>0</v>
      </c>
      <c r="GN130" s="108">
        <v>1201.1300000000001</v>
      </c>
      <c r="GO130" s="108">
        <v>151.85</v>
      </c>
      <c r="GP130" s="108">
        <v>18390.75</v>
      </c>
      <c r="GQ130" s="108">
        <v>105</v>
      </c>
      <c r="GR130" s="108">
        <v>0</v>
      </c>
      <c r="GS130" s="108">
        <v>7951.5</v>
      </c>
      <c r="GT130" s="108">
        <v>41.25</v>
      </c>
      <c r="GU130" s="108">
        <v>6473.25</v>
      </c>
      <c r="GV130" s="108">
        <v>1019.7</v>
      </c>
      <c r="GX130" s="108">
        <v>1200.08</v>
      </c>
      <c r="GY130" s="108">
        <f t="shared" si="50"/>
        <v>63159.14</v>
      </c>
      <c r="GZ130" s="108">
        <f t="shared" si="51"/>
        <v>64359.22</v>
      </c>
      <c r="HR130" s="108">
        <f t="shared" si="52"/>
        <v>0</v>
      </c>
      <c r="HS130" s="108">
        <v>26519.63</v>
      </c>
      <c r="HT130" s="108">
        <v>105</v>
      </c>
      <c r="HU130" s="108">
        <v>0</v>
      </c>
      <c r="HV130" s="108">
        <v>1201.1300000000001</v>
      </c>
      <c r="HW130" s="108">
        <v>151.85</v>
      </c>
      <c r="HX130" s="108">
        <v>18390.75</v>
      </c>
      <c r="HY130" s="108">
        <v>105</v>
      </c>
      <c r="HZ130" s="108">
        <v>0</v>
      </c>
      <c r="IA130" s="108">
        <v>7951.5</v>
      </c>
      <c r="IB130" s="108">
        <v>41.25</v>
      </c>
      <c r="IC130" s="108">
        <v>6473.25</v>
      </c>
      <c r="ID130" s="108">
        <v>1019.7</v>
      </c>
      <c r="IF130" s="108">
        <v>1200.08</v>
      </c>
      <c r="II130" s="108">
        <f t="shared" si="53"/>
        <v>63159.14</v>
      </c>
      <c r="IJ130" s="108">
        <f t="shared" si="54"/>
        <v>63159.14</v>
      </c>
      <c r="IM130" s="108">
        <v>26519.639999999989</v>
      </c>
      <c r="IN130" s="108">
        <v>105</v>
      </c>
      <c r="IO130" s="108">
        <v>0</v>
      </c>
      <c r="IP130" s="108">
        <v>1201.1399999999994</v>
      </c>
      <c r="IQ130" s="108">
        <v>151.84999999999994</v>
      </c>
      <c r="IR130" s="108">
        <v>18390.75</v>
      </c>
      <c r="IS130" s="108">
        <v>105</v>
      </c>
      <c r="IT130" s="108">
        <v>0</v>
      </c>
      <c r="IU130" s="108">
        <v>7951.5</v>
      </c>
      <c r="IV130" s="108">
        <v>41.25</v>
      </c>
      <c r="IW130" s="108">
        <v>6473.25</v>
      </c>
      <c r="IX130" s="108">
        <v>1019.7000000000003</v>
      </c>
      <c r="IZ130" s="108">
        <v>1200.08</v>
      </c>
      <c r="JC130" s="108">
        <f t="shared" si="56"/>
        <v>63159.159999999989</v>
      </c>
      <c r="JD130" s="108">
        <f t="shared" si="55"/>
        <v>63159.159999999989</v>
      </c>
    </row>
    <row r="131" spans="1:264" x14ac:dyDescent="0.25">
      <c r="A131" s="107">
        <v>593602</v>
      </c>
      <c r="B131" s="119"/>
      <c r="N131" s="108">
        <v>-81.92</v>
      </c>
      <c r="O131" s="108">
        <v>-81.92</v>
      </c>
      <c r="P131" s="108">
        <v>-37.75</v>
      </c>
      <c r="Q131" s="108">
        <v>-543.6</v>
      </c>
      <c r="R131" s="108">
        <v>672.75</v>
      </c>
      <c r="S131" s="108">
        <v>-3.4</v>
      </c>
      <c r="T131" s="108">
        <v>-61.8</v>
      </c>
      <c r="V131" s="108">
        <f t="shared" si="29"/>
        <v>-137.64000000000004</v>
      </c>
      <c r="AC131" s="108">
        <v>8411.0400000000009</v>
      </c>
      <c r="AD131" s="108">
        <v>5623.56</v>
      </c>
      <c r="AE131" s="108">
        <v>713.48</v>
      </c>
      <c r="AF131" s="108">
        <v>5902.44</v>
      </c>
      <c r="AG131" s="108">
        <v>10548.4</v>
      </c>
      <c r="AH131" s="108">
        <v>458.8</v>
      </c>
      <c r="AI131" s="108">
        <v>96.41</v>
      </c>
      <c r="AL131" s="108">
        <f t="shared" si="33"/>
        <v>31754.129999999997</v>
      </c>
      <c r="AM131" s="108">
        <f t="shared" si="30"/>
        <v>31616.489999999998</v>
      </c>
      <c r="BD131" s="108">
        <f t="shared" si="34"/>
        <v>0</v>
      </c>
      <c r="BI131" s="108">
        <v>556.04</v>
      </c>
      <c r="BJ131" s="108">
        <v>801.05</v>
      </c>
      <c r="BR131" s="108">
        <f t="shared" si="35"/>
        <v>1357.09</v>
      </c>
      <c r="BS131" s="108">
        <v>8411.0400000000009</v>
      </c>
      <c r="BT131" s="108">
        <v>5623.56</v>
      </c>
      <c r="BU131" s="108">
        <v>713.48</v>
      </c>
      <c r="BV131" s="108">
        <v>5902.44</v>
      </c>
      <c r="BW131" s="108">
        <v>10548.4</v>
      </c>
      <c r="BX131" s="108">
        <v>458.8</v>
      </c>
      <c r="BY131" s="108">
        <v>96.41</v>
      </c>
      <c r="BZ131" s="108">
        <v>801.05</v>
      </c>
      <c r="CB131" s="108">
        <f t="shared" si="36"/>
        <v>32555.179999999997</v>
      </c>
      <c r="CC131" s="108">
        <f t="shared" si="37"/>
        <v>33912.269999999997</v>
      </c>
      <c r="CT131" s="108">
        <f t="shared" si="31"/>
        <v>0</v>
      </c>
      <c r="CU131" s="108">
        <v>8411.0400000000009</v>
      </c>
      <c r="CV131" s="108">
        <v>5623.56</v>
      </c>
      <c r="CW131" s="108">
        <v>713.48</v>
      </c>
      <c r="CX131" s="108">
        <v>5902.44</v>
      </c>
      <c r="CY131" s="108">
        <v>10548.4</v>
      </c>
      <c r="CZ131" s="108">
        <v>458.8</v>
      </c>
      <c r="DA131" s="108">
        <v>96.41</v>
      </c>
      <c r="DB131" s="108">
        <v>801.05</v>
      </c>
      <c r="DD131" s="108">
        <v>0</v>
      </c>
      <c r="DE131" s="108">
        <f t="shared" si="38"/>
        <v>32555.179999999997</v>
      </c>
      <c r="DF131" s="108">
        <f t="shared" si="39"/>
        <v>32555.179999999997</v>
      </c>
      <c r="DG131" s="108">
        <v>8411.0400000000009</v>
      </c>
      <c r="DH131" s="108">
        <v>5623.56</v>
      </c>
      <c r="DI131" s="108">
        <v>713.48</v>
      </c>
      <c r="DJ131" s="108">
        <v>5902.44</v>
      </c>
      <c r="DK131" s="108">
        <v>10548.4</v>
      </c>
      <c r="DL131" s="108">
        <v>458.8</v>
      </c>
      <c r="DM131" s="108">
        <v>96.41</v>
      </c>
      <c r="DN131" s="108">
        <v>801.05</v>
      </c>
      <c r="DO131" s="108">
        <f t="shared" si="40"/>
        <v>32555.179999999997</v>
      </c>
      <c r="DS131" s="108">
        <f t="shared" si="41"/>
        <v>0</v>
      </c>
      <c r="DT131" s="108">
        <v>8411.0400000000154</v>
      </c>
      <c r="DU131" s="108">
        <v>5623.5600000000059</v>
      </c>
      <c r="DV131" s="108">
        <v>713.48999999999978</v>
      </c>
      <c r="DW131" s="108">
        <v>5902.4500000000035</v>
      </c>
      <c r="DX131" s="108">
        <v>10548.390000000023</v>
      </c>
      <c r="DY131" s="108">
        <v>458.80000000000013</v>
      </c>
      <c r="DZ131" s="108">
        <v>96.400000000000034</v>
      </c>
      <c r="EA131" s="108">
        <v>801.05</v>
      </c>
      <c r="ED131" s="108">
        <v>5592.97</v>
      </c>
      <c r="EE131" s="108">
        <f t="shared" si="42"/>
        <v>38148.150000000045</v>
      </c>
      <c r="EF131" s="108">
        <f t="shared" si="43"/>
        <v>38148.150000000045</v>
      </c>
      <c r="EG131" s="108">
        <v>-6150.6</v>
      </c>
      <c r="EH131" s="108">
        <v>-3348</v>
      </c>
      <c r="EI131" s="108">
        <v>-201.71</v>
      </c>
      <c r="EJ131" s="108">
        <v>-1744.18</v>
      </c>
      <c r="EK131" s="108">
        <v>-2226.86</v>
      </c>
      <c r="EL131" s="108">
        <v>-430</v>
      </c>
      <c r="EM131" s="108">
        <v>3194.19</v>
      </c>
      <c r="EN131" s="108">
        <f t="shared" si="44"/>
        <v>-10907.16</v>
      </c>
      <c r="EO131" s="108">
        <v>14431.35</v>
      </c>
      <c r="EP131" s="108">
        <v>37.5</v>
      </c>
      <c r="EQ131" s="108">
        <v>830.25</v>
      </c>
      <c r="ER131" s="108">
        <v>296.63</v>
      </c>
      <c r="ES131" s="108">
        <v>0</v>
      </c>
      <c r="ET131" s="108">
        <v>11420.06</v>
      </c>
      <c r="EU131" s="108">
        <v>0</v>
      </c>
      <c r="EV131" s="108">
        <v>0</v>
      </c>
      <c r="EW131" s="108">
        <v>5386.5</v>
      </c>
      <c r="EX131" s="108">
        <v>210</v>
      </c>
      <c r="EY131" s="108">
        <v>3361.5</v>
      </c>
      <c r="EZ131" s="108">
        <v>463.5</v>
      </c>
      <c r="FA131" s="108">
        <v>938</v>
      </c>
      <c r="FD131" s="108">
        <f t="shared" si="45"/>
        <v>37375.29</v>
      </c>
      <c r="FE131" s="108">
        <f t="shared" si="46"/>
        <v>26468.13</v>
      </c>
      <c r="FM131" s="108">
        <f t="shared" si="47"/>
        <v>0</v>
      </c>
      <c r="FU131" s="108">
        <f t="shared" si="32"/>
        <v>0</v>
      </c>
      <c r="FV131" s="108">
        <v>531.94000000000005</v>
      </c>
      <c r="GB131" s="108">
        <f t="shared" si="48"/>
        <v>531.94000000000005</v>
      </c>
      <c r="GJ131" s="108">
        <f t="shared" si="49"/>
        <v>0</v>
      </c>
      <c r="GK131" s="108">
        <v>14431.35</v>
      </c>
      <c r="GL131" s="108">
        <v>37.5</v>
      </c>
      <c r="GM131" s="108">
        <v>830.25</v>
      </c>
      <c r="GN131" s="108">
        <v>296.63</v>
      </c>
      <c r="GO131" s="108">
        <v>0</v>
      </c>
      <c r="GP131" s="108">
        <v>11420.06</v>
      </c>
      <c r="GQ131" s="108">
        <v>0</v>
      </c>
      <c r="GR131" s="108">
        <v>0</v>
      </c>
      <c r="GS131" s="108">
        <v>5386.5</v>
      </c>
      <c r="GT131" s="108">
        <v>210</v>
      </c>
      <c r="GU131" s="108">
        <v>3361.5</v>
      </c>
      <c r="GV131" s="108">
        <v>463.5</v>
      </c>
      <c r="GX131" s="108">
        <v>531.94000000000005</v>
      </c>
      <c r="GY131" s="108">
        <f t="shared" si="50"/>
        <v>36969.230000000003</v>
      </c>
      <c r="GZ131" s="108">
        <f t="shared" si="51"/>
        <v>37501.170000000006</v>
      </c>
      <c r="HR131" s="108">
        <f t="shared" si="52"/>
        <v>0</v>
      </c>
      <c r="HS131" s="108">
        <v>14431.35</v>
      </c>
      <c r="HT131" s="108">
        <v>37.5</v>
      </c>
      <c r="HU131" s="108">
        <v>830.25</v>
      </c>
      <c r="HV131" s="108">
        <v>296.63</v>
      </c>
      <c r="HW131" s="108">
        <v>0</v>
      </c>
      <c r="HX131" s="108">
        <v>11420.06</v>
      </c>
      <c r="HY131" s="108">
        <v>0</v>
      </c>
      <c r="HZ131" s="108">
        <v>0</v>
      </c>
      <c r="IA131" s="108">
        <v>5386.5</v>
      </c>
      <c r="IB131" s="108">
        <v>210</v>
      </c>
      <c r="IC131" s="108">
        <v>3361.5</v>
      </c>
      <c r="ID131" s="108">
        <v>463.5</v>
      </c>
      <c r="IF131" s="108">
        <v>531.94000000000005</v>
      </c>
      <c r="II131" s="108">
        <f t="shared" si="53"/>
        <v>36969.230000000003</v>
      </c>
      <c r="IJ131" s="108">
        <f t="shared" si="54"/>
        <v>36969.230000000003</v>
      </c>
      <c r="IM131" s="108">
        <v>14431.350000000004</v>
      </c>
      <c r="IN131" s="108">
        <v>37.5</v>
      </c>
      <c r="IO131" s="108">
        <v>830.25</v>
      </c>
      <c r="IP131" s="108">
        <v>296.61</v>
      </c>
      <c r="IQ131" s="108">
        <v>0</v>
      </c>
      <c r="IR131" s="108">
        <v>11420.070000000005</v>
      </c>
      <c r="IS131" s="108">
        <v>0</v>
      </c>
      <c r="IT131" s="108">
        <v>0</v>
      </c>
      <c r="IU131" s="108">
        <v>5386.5</v>
      </c>
      <c r="IV131" s="108">
        <v>210</v>
      </c>
      <c r="IW131" s="108">
        <v>3361.5</v>
      </c>
      <c r="IX131" s="108">
        <v>463.5</v>
      </c>
      <c r="IY131" s="108">
        <v>938</v>
      </c>
      <c r="IZ131" s="108">
        <v>531.94000000000005</v>
      </c>
      <c r="JC131" s="108">
        <f t="shared" si="56"/>
        <v>37907.220000000016</v>
      </c>
      <c r="JD131" s="108">
        <f t="shared" si="55"/>
        <v>37907.220000000016</v>
      </c>
    </row>
    <row r="132" spans="1:264" x14ac:dyDescent="0.25">
      <c r="A132" s="107">
        <v>522214</v>
      </c>
      <c r="B132" s="108"/>
      <c r="N132" s="108">
        <v>-814.08</v>
      </c>
      <c r="O132" s="108">
        <v>0</v>
      </c>
      <c r="P132" s="108">
        <v>0</v>
      </c>
      <c r="Q132" s="108">
        <v>-588.9</v>
      </c>
      <c r="R132" s="108">
        <v>-1614.6</v>
      </c>
      <c r="S132" s="108">
        <v>-4.08</v>
      </c>
      <c r="T132" s="108">
        <v>0</v>
      </c>
      <c r="V132" s="108">
        <f t="shared" si="29"/>
        <v>-3021.66</v>
      </c>
      <c r="AC132" s="108">
        <v>11424.24</v>
      </c>
      <c r="AD132" s="108">
        <v>5335.74</v>
      </c>
      <c r="AE132" s="108">
        <v>0</v>
      </c>
      <c r="AF132" s="108">
        <v>6226.75</v>
      </c>
      <c r="AG132" s="108">
        <v>10770</v>
      </c>
      <c r="AH132" s="108">
        <v>98.4</v>
      </c>
      <c r="AI132" s="108">
        <v>0</v>
      </c>
      <c r="AL132" s="108">
        <f t="shared" si="33"/>
        <v>33855.129999999997</v>
      </c>
      <c r="AM132" s="108">
        <f t="shared" si="30"/>
        <v>30833.469999999998</v>
      </c>
      <c r="BD132" s="108">
        <f t="shared" si="34"/>
        <v>0</v>
      </c>
      <c r="BI132" s="108">
        <v>630.58000000000004</v>
      </c>
      <c r="BJ132" s="108">
        <v>30.64</v>
      </c>
      <c r="BR132" s="108">
        <f t="shared" si="35"/>
        <v>661.22</v>
      </c>
      <c r="BS132" s="108">
        <v>11424.24</v>
      </c>
      <c r="BT132" s="108">
        <v>5335.74</v>
      </c>
      <c r="BU132" s="108">
        <v>0</v>
      </c>
      <c r="BV132" s="108">
        <v>6226.75</v>
      </c>
      <c r="BW132" s="108">
        <v>10770</v>
      </c>
      <c r="BX132" s="108">
        <v>98.4</v>
      </c>
      <c r="BY132" s="108">
        <v>0</v>
      </c>
      <c r="BZ132" s="108">
        <v>30.64</v>
      </c>
      <c r="CB132" s="108">
        <f t="shared" si="36"/>
        <v>33885.769999999997</v>
      </c>
      <c r="CC132" s="108">
        <f t="shared" si="37"/>
        <v>34546.99</v>
      </c>
      <c r="CT132" s="108">
        <f t="shared" si="31"/>
        <v>0</v>
      </c>
      <c r="CU132" s="108">
        <v>11424.24</v>
      </c>
      <c r="CV132" s="108">
        <v>5335.74</v>
      </c>
      <c r="CW132" s="108">
        <v>0</v>
      </c>
      <c r="CX132" s="108">
        <v>6226.75</v>
      </c>
      <c r="CY132" s="108">
        <v>10770</v>
      </c>
      <c r="CZ132" s="108">
        <v>98.4</v>
      </c>
      <c r="DA132" s="108">
        <v>0</v>
      </c>
      <c r="DB132" s="108">
        <v>30.64</v>
      </c>
      <c r="DD132" s="108">
        <v>0</v>
      </c>
      <c r="DE132" s="108">
        <f t="shared" si="38"/>
        <v>33885.769999999997</v>
      </c>
      <c r="DF132" s="108">
        <f t="shared" si="39"/>
        <v>33885.769999999997</v>
      </c>
      <c r="DG132" s="108">
        <v>11424.24</v>
      </c>
      <c r="DH132" s="108">
        <v>5335.74</v>
      </c>
      <c r="DI132" s="108">
        <v>0</v>
      </c>
      <c r="DJ132" s="108">
        <v>6226.75</v>
      </c>
      <c r="DK132" s="108">
        <v>10770</v>
      </c>
      <c r="DL132" s="108">
        <v>98.4</v>
      </c>
      <c r="DM132" s="108">
        <v>0</v>
      </c>
      <c r="DN132" s="108">
        <v>30.64</v>
      </c>
      <c r="DO132" s="108">
        <f t="shared" si="40"/>
        <v>33885.769999999997</v>
      </c>
      <c r="DS132" s="108">
        <f t="shared" si="41"/>
        <v>0</v>
      </c>
      <c r="DT132" s="108">
        <v>11424.240000000047</v>
      </c>
      <c r="DU132" s="108">
        <v>5335.7400000000071</v>
      </c>
      <c r="DV132" s="108">
        <v>0</v>
      </c>
      <c r="DW132" s="108">
        <v>6226.7600000000057</v>
      </c>
      <c r="DX132" s="108">
        <v>10770.020000000019</v>
      </c>
      <c r="DY132" s="108">
        <v>98.400000000000034</v>
      </c>
      <c r="DZ132" s="108">
        <v>0</v>
      </c>
      <c r="EA132" s="108">
        <v>30.64</v>
      </c>
      <c r="ED132" s="108">
        <v>0</v>
      </c>
      <c r="EE132" s="108">
        <f t="shared" si="42"/>
        <v>33885.800000000083</v>
      </c>
      <c r="EF132" s="108">
        <f t="shared" si="43"/>
        <v>33885.800000000083</v>
      </c>
      <c r="EG132" s="108">
        <v>-4509</v>
      </c>
      <c r="EH132" s="108">
        <v>-567</v>
      </c>
      <c r="EI132" s="108">
        <v>0</v>
      </c>
      <c r="EJ132" s="108">
        <v>-569.52</v>
      </c>
      <c r="EK132" s="108">
        <v>1897.16</v>
      </c>
      <c r="EL132" s="108">
        <v>0</v>
      </c>
      <c r="EM132" s="108">
        <v>0</v>
      </c>
      <c r="EN132" s="108">
        <f t="shared" si="44"/>
        <v>-3748.3600000000006</v>
      </c>
      <c r="EO132" s="108">
        <v>14107.05</v>
      </c>
      <c r="EP132" s="108">
        <v>0</v>
      </c>
      <c r="EQ132" s="108">
        <v>0</v>
      </c>
      <c r="ER132" s="108">
        <v>0</v>
      </c>
      <c r="ES132" s="108">
        <v>0</v>
      </c>
      <c r="ET132" s="108">
        <v>5784.19</v>
      </c>
      <c r="EU132" s="108">
        <v>0</v>
      </c>
      <c r="EV132" s="108">
        <v>0</v>
      </c>
      <c r="EW132" s="108">
        <v>5078.7</v>
      </c>
      <c r="EX132" s="108">
        <v>45</v>
      </c>
      <c r="EY132" s="108">
        <v>3507.3</v>
      </c>
      <c r="EZ132" s="108">
        <v>0</v>
      </c>
      <c r="FC132" s="108">
        <v>5040.88</v>
      </c>
      <c r="FD132" s="108">
        <f t="shared" si="45"/>
        <v>33563.119999999995</v>
      </c>
      <c r="FE132" s="108">
        <f t="shared" si="46"/>
        <v>29814.759999999995</v>
      </c>
      <c r="FM132" s="108">
        <f t="shared" si="47"/>
        <v>0</v>
      </c>
      <c r="FU132" s="108">
        <f t="shared" si="32"/>
        <v>0</v>
      </c>
      <c r="FV132" s="108">
        <v>26.75</v>
      </c>
      <c r="GB132" s="108">
        <f t="shared" si="48"/>
        <v>26.75</v>
      </c>
      <c r="GJ132" s="108">
        <f t="shared" si="49"/>
        <v>0</v>
      </c>
      <c r="GK132" s="108">
        <v>14107.05</v>
      </c>
      <c r="GL132" s="108">
        <v>0</v>
      </c>
      <c r="GM132" s="108">
        <v>0</v>
      </c>
      <c r="GN132" s="108">
        <v>0</v>
      </c>
      <c r="GO132" s="108">
        <v>0</v>
      </c>
      <c r="GP132" s="108">
        <v>5784.19</v>
      </c>
      <c r="GQ132" s="108">
        <v>0</v>
      </c>
      <c r="GR132" s="108">
        <v>0</v>
      </c>
      <c r="GS132" s="108">
        <v>5078.7</v>
      </c>
      <c r="GT132" s="108">
        <v>45</v>
      </c>
      <c r="GU132" s="108">
        <v>3507.3</v>
      </c>
      <c r="GV132" s="108">
        <v>0</v>
      </c>
      <c r="GX132" s="108">
        <v>26.75</v>
      </c>
      <c r="GY132" s="108">
        <f t="shared" si="50"/>
        <v>28548.989999999998</v>
      </c>
      <c r="GZ132" s="108">
        <f t="shared" si="51"/>
        <v>28575.739999999998</v>
      </c>
      <c r="HR132" s="108">
        <f t="shared" si="52"/>
        <v>0</v>
      </c>
      <c r="HS132" s="108">
        <v>14107.05</v>
      </c>
      <c r="HT132" s="108">
        <v>0</v>
      </c>
      <c r="HU132" s="108">
        <v>0</v>
      </c>
      <c r="HV132" s="108">
        <v>0</v>
      </c>
      <c r="HW132" s="108">
        <v>0</v>
      </c>
      <c r="HX132" s="108">
        <v>5784.19</v>
      </c>
      <c r="HY132" s="108">
        <v>0</v>
      </c>
      <c r="HZ132" s="108">
        <v>0</v>
      </c>
      <c r="IA132" s="108">
        <v>5078.7</v>
      </c>
      <c r="IB132" s="108">
        <v>45</v>
      </c>
      <c r="IC132" s="108">
        <v>3507.3</v>
      </c>
      <c r="ID132" s="108">
        <v>0</v>
      </c>
      <c r="IF132" s="108">
        <v>26.75</v>
      </c>
      <c r="II132" s="108">
        <f t="shared" si="53"/>
        <v>28548.989999999998</v>
      </c>
      <c r="IJ132" s="108">
        <f t="shared" si="54"/>
        <v>28548.989999999998</v>
      </c>
      <c r="IM132" s="108">
        <v>14107.049999999996</v>
      </c>
      <c r="IN132" s="108">
        <v>0</v>
      </c>
      <c r="IO132" s="108">
        <v>0</v>
      </c>
      <c r="IP132" s="108">
        <v>0</v>
      </c>
      <c r="IQ132" s="108">
        <v>0</v>
      </c>
      <c r="IR132" s="108">
        <v>5784.180000000003</v>
      </c>
      <c r="IS132" s="108">
        <v>0</v>
      </c>
      <c r="IT132" s="108">
        <v>0</v>
      </c>
      <c r="IU132" s="108">
        <v>5078.699999999998</v>
      </c>
      <c r="IV132" s="108">
        <v>45</v>
      </c>
      <c r="IW132" s="108">
        <v>3507.3000000000011</v>
      </c>
      <c r="IX132" s="108">
        <v>0</v>
      </c>
      <c r="IZ132" s="108">
        <v>26.75</v>
      </c>
      <c r="JC132" s="108">
        <f t="shared" si="56"/>
        <v>28548.979999999996</v>
      </c>
      <c r="JD132" s="108">
        <f t="shared" si="55"/>
        <v>28548.979999999996</v>
      </c>
    </row>
    <row r="133" spans="1:264" x14ac:dyDescent="0.25">
      <c r="A133" s="107">
        <v>593603</v>
      </c>
      <c r="B133" s="119"/>
      <c r="N133" s="108">
        <v>0</v>
      </c>
      <c r="O133" s="108">
        <v>0</v>
      </c>
      <c r="P133" s="108">
        <v>0</v>
      </c>
      <c r="Q133" s="108">
        <v>0</v>
      </c>
      <c r="R133" s="108">
        <v>0</v>
      </c>
      <c r="S133" s="108">
        <v>0</v>
      </c>
      <c r="T133" s="108">
        <v>0</v>
      </c>
      <c r="V133" s="108">
        <f t="shared" si="29"/>
        <v>0</v>
      </c>
      <c r="AC133" s="108">
        <v>5430.24</v>
      </c>
      <c r="AD133" s="108">
        <v>4772.5200000000004</v>
      </c>
      <c r="AE133" s="108">
        <v>0</v>
      </c>
      <c r="AF133" s="108">
        <v>6763.05</v>
      </c>
      <c r="AG133" s="108">
        <v>17751.64</v>
      </c>
      <c r="AH133" s="108">
        <v>0</v>
      </c>
      <c r="AI133" s="108">
        <v>771.26</v>
      </c>
      <c r="AL133" s="108">
        <f t="shared" si="33"/>
        <v>35488.71</v>
      </c>
      <c r="AM133" s="108">
        <f t="shared" si="30"/>
        <v>35488.71</v>
      </c>
      <c r="BD133" s="108">
        <f t="shared" si="34"/>
        <v>0</v>
      </c>
      <c r="BG133" s="108">
        <v>-385.05</v>
      </c>
      <c r="BH133" s="108">
        <v>-10</v>
      </c>
      <c r="BI133" s="108">
        <v>259.67</v>
      </c>
      <c r="BJ133" s="108">
        <v>0</v>
      </c>
      <c r="BR133" s="108">
        <f t="shared" si="35"/>
        <v>-135.38</v>
      </c>
      <c r="BS133" s="108">
        <v>5430.24</v>
      </c>
      <c r="BT133" s="108">
        <v>4772.5200000000004</v>
      </c>
      <c r="BU133" s="108">
        <v>0</v>
      </c>
      <c r="BV133" s="108">
        <v>6763.05</v>
      </c>
      <c r="BW133" s="108">
        <v>17751.64</v>
      </c>
      <c r="BX133" s="108">
        <v>0</v>
      </c>
      <c r="BY133" s="108">
        <v>771.26</v>
      </c>
      <c r="BZ133" s="108">
        <v>0</v>
      </c>
      <c r="CB133" s="108">
        <f t="shared" si="36"/>
        <v>35488.71</v>
      </c>
      <c r="CC133" s="108">
        <f t="shared" si="37"/>
        <v>35353.33</v>
      </c>
      <c r="CT133" s="108">
        <f t="shared" si="31"/>
        <v>0</v>
      </c>
      <c r="CU133" s="108">
        <v>5430.24</v>
      </c>
      <c r="CV133" s="108">
        <v>4772.5200000000004</v>
      </c>
      <c r="CW133" s="108">
        <v>0</v>
      </c>
      <c r="CX133" s="108">
        <v>6763.05</v>
      </c>
      <c r="CY133" s="108">
        <v>17751.64</v>
      </c>
      <c r="CZ133" s="108">
        <v>0</v>
      </c>
      <c r="DA133" s="108">
        <v>771.26</v>
      </c>
      <c r="DB133" s="108">
        <v>0</v>
      </c>
      <c r="DD133" s="108">
        <v>0</v>
      </c>
      <c r="DE133" s="108">
        <f t="shared" si="38"/>
        <v>35488.71</v>
      </c>
      <c r="DF133" s="108">
        <f t="shared" si="39"/>
        <v>35488.71</v>
      </c>
      <c r="DG133" s="108">
        <v>5430.24</v>
      </c>
      <c r="DH133" s="108">
        <v>4772.5200000000004</v>
      </c>
      <c r="DI133" s="108">
        <v>0</v>
      </c>
      <c r="DJ133" s="108">
        <v>6763.05</v>
      </c>
      <c r="DK133" s="108">
        <v>17751.64</v>
      </c>
      <c r="DL133" s="108">
        <v>0</v>
      </c>
      <c r="DM133" s="108">
        <v>771.26</v>
      </c>
      <c r="DN133" s="108">
        <v>0</v>
      </c>
      <c r="DO133" s="108">
        <f t="shared" si="40"/>
        <v>35488.71</v>
      </c>
      <c r="DS133" s="108">
        <f t="shared" si="41"/>
        <v>0</v>
      </c>
      <c r="DT133" s="108">
        <v>5430.2400000000071</v>
      </c>
      <c r="DU133" s="108">
        <v>4772.5200000000041</v>
      </c>
      <c r="DV133" s="108">
        <v>0</v>
      </c>
      <c r="DW133" s="108">
        <v>6763.0500000000093</v>
      </c>
      <c r="DX133" s="108">
        <v>17751.64999999998</v>
      </c>
      <c r="DY133" s="108">
        <v>0</v>
      </c>
      <c r="DZ133" s="108">
        <v>771.2800000000002</v>
      </c>
      <c r="EA133" s="108">
        <v>0</v>
      </c>
      <c r="ED133" s="108">
        <v>6789.58</v>
      </c>
      <c r="EE133" s="108">
        <f t="shared" si="42"/>
        <v>42278.32</v>
      </c>
      <c r="EF133" s="108">
        <f t="shared" si="43"/>
        <v>42278.32</v>
      </c>
      <c r="EG133" s="108">
        <v>0</v>
      </c>
      <c r="EH133" s="108">
        <v>1614.6</v>
      </c>
      <c r="EI133" s="108">
        <v>0</v>
      </c>
      <c r="EJ133" s="108">
        <v>-3227.28</v>
      </c>
      <c r="EK133" s="108">
        <v>-2594.4</v>
      </c>
      <c r="EL133" s="108">
        <v>0</v>
      </c>
      <c r="EM133" s="108">
        <v>1631.52</v>
      </c>
      <c r="EN133" s="108">
        <f t="shared" si="44"/>
        <v>-2575.56</v>
      </c>
      <c r="EO133" s="108">
        <v>35948.660000000003</v>
      </c>
      <c r="EP133" s="108">
        <v>0</v>
      </c>
      <c r="EQ133" s="108">
        <v>0</v>
      </c>
      <c r="ER133" s="108">
        <v>0</v>
      </c>
      <c r="ES133" s="108">
        <v>0</v>
      </c>
      <c r="ET133" s="108">
        <v>17560.2</v>
      </c>
      <c r="EU133" s="108">
        <v>0</v>
      </c>
      <c r="EV133" s="108">
        <v>0</v>
      </c>
      <c r="EW133" s="108">
        <v>6018.3</v>
      </c>
      <c r="EX133" s="108">
        <v>0</v>
      </c>
      <c r="EY133" s="108">
        <v>5832</v>
      </c>
      <c r="EZ133" s="108">
        <v>1168.02</v>
      </c>
      <c r="FD133" s="108">
        <f t="shared" si="45"/>
        <v>66527.180000000008</v>
      </c>
      <c r="FE133" s="108">
        <f t="shared" si="46"/>
        <v>63951.62000000001</v>
      </c>
      <c r="FM133" s="108">
        <f t="shared" si="47"/>
        <v>0</v>
      </c>
      <c r="FU133" s="108">
        <f t="shared" si="32"/>
        <v>0</v>
      </c>
      <c r="FV133" s="108">
        <v>71.33</v>
      </c>
      <c r="GB133" s="108">
        <f t="shared" si="48"/>
        <v>71.33</v>
      </c>
      <c r="GJ133" s="108">
        <f t="shared" si="49"/>
        <v>0</v>
      </c>
      <c r="GK133" s="108">
        <v>35948.660000000003</v>
      </c>
      <c r="GL133" s="108">
        <v>0</v>
      </c>
      <c r="GM133" s="108">
        <v>0</v>
      </c>
      <c r="GN133" s="108">
        <v>0</v>
      </c>
      <c r="GO133" s="108">
        <v>0</v>
      </c>
      <c r="GP133" s="108">
        <v>17560.2</v>
      </c>
      <c r="GQ133" s="108">
        <v>0</v>
      </c>
      <c r="GR133" s="108">
        <v>0</v>
      </c>
      <c r="GS133" s="108">
        <v>6018.3</v>
      </c>
      <c r="GT133" s="108">
        <v>0</v>
      </c>
      <c r="GU133" s="108">
        <v>5832</v>
      </c>
      <c r="GV133" s="108">
        <v>1168.02</v>
      </c>
      <c r="GX133" s="108">
        <v>71.33</v>
      </c>
      <c r="GY133" s="108">
        <f t="shared" si="50"/>
        <v>66598.510000000009</v>
      </c>
      <c r="GZ133" s="108">
        <f t="shared" si="51"/>
        <v>66669.840000000011</v>
      </c>
      <c r="HR133" s="108">
        <f t="shared" si="52"/>
        <v>0</v>
      </c>
      <c r="HS133" s="108">
        <v>35948.660000000003</v>
      </c>
      <c r="HT133" s="108">
        <v>0</v>
      </c>
      <c r="HU133" s="108">
        <v>0</v>
      </c>
      <c r="HV133" s="108">
        <v>0</v>
      </c>
      <c r="HW133" s="108">
        <v>0</v>
      </c>
      <c r="HX133" s="108">
        <v>17560.2</v>
      </c>
      <c r="HY133" s="108">
        <v>0</v>
      </c>
      <c r="HZ133" s="108">
        <v>0</v>
      </c>
      <c r="IA133" s="108">
        <v>6018.3</v>
      </c>
      <c r="IB133" s="108">
        <v>0</v>
      </c>
      <c r="IC133" s="108">
        <v>5832</v>
      </c>
      <c r="ID133" s="108">
        <v>1168.02</v>
      </c>
      <c r="IF133" s="108">
        <v>71.33</v>
      </c>
      <c r="II133" s="108">
        <f t="shared" si="53"/>
        <v>66598.510000000009</v>
      </c>
      <c r="IJ133" s="108">
        <f t="shared" si="54"/>
        <v>66598.510000000009</v>
      </c>
      <c r="IM133" s="108">
        <v>35948.639999999985</v>
      </c>
      <c r="IN133" s="108">
        <v>0</v>
      </c>
      <c r="IO133" s="108">
        <v>0</v>
      </c>
      <c r="IP133" s="108">
        <v>0</v>
      </c>
      <c r="IQ133" s="108">
        <v>0</v>
      </c>
      <c r="IR133" s="108">
        <v>17560.200000000008</v>
      </c>
      <c r="IS133" s="108">
        <v>0</v>
      </c>
      <c r="IT133" s="108">
        <v>0</v>
      </c>
      <c r="IU133" s="108">
        <v>6018.300000000002</v>
      </c>
      <c r="IV133" s="108">
        <v>0</v>
      </c>
      <c r="IW133" s="108">
        <v>5832</v>
      </c>
      <c r="IX133" s="108">
        <v>1168.02</v>
      </c>
      <c r="IZ133" s="108">
        <v>71.33</v>
      </c>
      <c r="JC133" s="108">
        <f t="shared" si="56"/>
        <v>66598.490000000005</v>
      </c>
      <c r="JD133" s="108">
        <f t="shared" si="55"/>
        <v>66598.490000000005</v>
      </c>
    </row>
    <row r="134" spans="1:264" x14ac:dyDescent="0.25">
      <c r="A134" s="108">
        <v>536108</v>
      </c>
      <c r="B134" s="119"/>
      <c r="N134" s="108">
        <v>-161.28</v>
      </c>
      <c r="O134" s="108">
        <v>-38.4</v>
      </c>
      <c r="P134" s="108">
        <v>0</v>
      </c>
      <c r="Q134" s="108">
        <v>347.3</v>
      </c>
      <c r="R134" s="108">
        <v>465.75</v>
      </c>
      <c r="S134" s="108">
        <v>0</v>
      </c>
      <c r="T134" s="108">
        <v>810</v>
      </c>
      <c r="V134" s="108">
        <f t="shared" si="29"/>
        <v>1423.37</v>
      </c>
      <c r="AC134" s="108">
        <v>10723.59</v>
      </c>
      <c r="AD134" s="108">
        <v>8460.99</v>
      </c>
      <c r="AE134" s="108">
        <v>0</v>
      </c>
      <c r="AF134" s="108">
        <v>3437.69</v>
      </c>
      <c r="AG134" s="108">
        <v>0</v>
      </c>
      <c r="AH134" s="108">
        <v>31.2</v>
      </c>
      <c r="AI134" s="108">
        <v>509.4</v>
      </c>
      <c r="AL134" s="108">
        <f t="shared" si="33"/>
        <v>23162.870000000003</v>
      </c>
      <c r="AM134" s="108">
        <f t="shared" si="30"/>
        <v>24586.240000000002</v>
      </c>
      <c r="BD134" s="108">
        <f t="shared" si="34"/>
        <v>0</v>
      </c>
      <c r="BI134" s="108">
        <v>941.75</v>
      </c>
      <c r="BJ134" s="108">
        <v>20.43</v>
      </c>
      <c r="BR134" s="108">
        <f t="shared" si="35"/>
        <v>962.18</v>
      </c>
      <c r="BS134" s="108">
        <v>10723.59</v>
      </c>
      <c r="BT134" s="108">
        <v>8460.99</v>
      </c>
      <c r="BU134" s="108">
        <v>0</v>
      </c>
      <c r="BV134" s="108">
        <v>3437.69</v>
      </c>
      <c r="BW134" s="108">
        <v>0</v>
      </c>
      <c r="BX134" s="108">
        <v>31.2</v>
      </c>
      <c r="BY134" s="108">
        <v>509.4</v>
      </c>
      <c r="BZ134" s="108">
        <v>20.43</v>
      </c>
      <c r="CB134" s="108">
        <f t="shared" si="36"/>
        <v>23183.300000000003</v>
      </c>
      <c r="CC134" s="108">
        <f t="shared" si="37"/>
        <v>24145.480000000003</v>
      </c>
      <c r="CT134" s="108">
        <f t="shared" si="31"/>
        <v>0</v>
      </c>
      <c r="CU134" s="108">
        <v>10723.59</v>
      </c>
      <c r="CV134" s="108">
        <v>8460.99</v>
      </c>
      <c r="CW134" s="108">
        <v>0</v>
      </c>
      <c r="CX134" s="108">
        <v>3437.69</v>
      </c>
      <c r="CY134" s="108">
        <v>0</v>
      </c>
      <c r="CZ134" s="108">
        <v>31.2</v>
      </c>
      <c r="DA134" s="108">
        <v>509.4</v>
      </c>
      <c r="DB134" s="108">
        <v>20.43</v>
      </c>
      <c r="DD134" s="108">
        <v>0</v>
      </c>
      <c r="DE134" s="108">
        <f t="shared" si="38"/>
        <v>23183.300000000003</v>
      </c>
      <c r="DF134" s="108">
        <f t="shared" si="39"/>
        <v>23183.300000000003</v>
      </c>
      <c r="DG134" s="108">
        <v>10723.59</v>
      </c>
      <c r="DH134" s="108">
        <v>8460.99</v>
      </c>
      <c r="DI134" s="108">
        <v>0</v>
      </c>
      <c r="DJ134" s="108">
        <v>3437.69</v>
      </c>
      <c r="DK134" s="108">
        <v>0</v>
      </c>
      <c r="DL134" s="108">
        <v>31.2</v>
      </c>
      <c r="DM134" s="108">
        <v>509.4</v>
      </c>
      <c r="DN134" s="108">
        <v>20.43</v>
      </c>
      <c r="DO134" s="108">
        <f t="shared" si="40"/>
        <v>23183.300000000003</v>
      </c>
      <c r="DS134" s="108">
        <f t="shared" si="41"/>
        <v>0</v>
      </c>
      <c r="DT134" s="108">
        <v>10723.590000000029</v>
      </c>
      <c r="DU134" s="108">
        <v>8460.990000000018</v>
      </c>
      <c r="DV134" s="108">
        <v>0</v>
      </c>
      <c r="DW134" s="108">
        <v>3437.6699999999987</v>
      </c>
      <c r="DX134" s="108">
        <v>0</v>
      </c>
      <c r="DY134" s="108">
        <v>31.199999999999992</v>
      </c>
      <c r="DZ134" s="108">
        <v>509.39999999999986</v>
      </c>
      <c r="EA134" s="108">
        <v>20.43</v>
      </c>
      <c r="ED134" s="108">
        <v>1185.81</v>
      </c>
      <c r="EE134" s="108">
        <f t="shared" si="42"/>
        <v>24369.090000000047</v>
      </c>
      <c r="EF134" s="108">
        <f t="shared" si="43"/>
        <v>24369.090000000047</v>
      </c>
      <c r="EG134" s="108">
        <v>-3140.1</v>
      </c>
      <c r="EH134" s="108">
        <v>-2978.1</v>
      </c>
      <c r="EI134" s="108">
        <v>1471.26</v>
      </c>
      <c r="EJ134" s="108">
        <v>-261.02999999999997</v>
      </c>
      <c r="EK134" s="108">
        <v>0</v>
      </c>
      <c r="EL134" s="108">
        <v>0</v>
      </c>
      <c r="EM134" s="108">
        <v>1657.5</v>
      </c>
      <c r="EN134" s="108">
        <f t="shared" si="44"/>
        <v>-3250.4699999999993</v>
      </c>
      <c r="EO134" s="108">
        <v>0</v>
      </c>
      <c r="EP134" s="108">
        <v>0</v>
      </c>
      <c r="EQ134" s="108">
        <v>0</v>
      </c>
      <c r="ER134" s="108">
        <v>0</v>
      </c>
      <c r="ES134" s="108">
        <v>0</v>
      </c>
      <c r="ET134" s="108">
        <v>12298.07</v>
      </c>
      <c r="EU134" s="108">
        <v>0</v>
      </c>
      <c r="EV134" s="108">
        <v>0</v>
      </c>
      <c r="EW134" s="108">
        <v>4556.25</v>
      </c>
      <c r="EX134" s="108">
        <v>0</v>
      </c>
      <c r="EY134" s="108">
        <v>3827.25</v>
      </c>
      <c r="EZ134" s="108">
        <v>0</v>
      </c>
      <c r="FD134" s="108">
        <f t="shared" si="45"/>
        <v>20681.57</v>
      </c>
      <c r="FE134" s="108">
        <f t="shared" si="46"/>
        <v>17431.099999999999</v>
      </c>
      <c r="FM134" s="108">
        <f t="shared" si="47"/>
        <v>0</v>
      </c>
      <c r="FU134" s="108">
        <f t="shared" si="32"/>
        <v>0</v>
      </c>
      <c r="FV134" s="108">
        <v>17.829999999999998</v>
      </c>
      <c r="GB134" s="108">
        <f t="shared" si="48"/>
        <v>17.829999999999998</v>
      </c>
      <c r="GJ134" s="108">
        <f t="shared" si="49"/>
        <v>0</v>
      </c>
      <c r="GK134" s="108">
        <v>0</v>
      </c>
      <c r="GL134" s="108">
        <v>0</v>
      </c>
      <c r="GM134" s="108">
        <v>0</v>
      </c>
      <c r="GN134" s="108">
        <v>0</v>
      </c>
      <c r="GO134" s="108">
        <v>0</v>
      </c>
      <c r="GP134" s="108">
        <v>12298.07</v>
      </c>
      <c r="GQ134" s="108">
        <v>0</v>
      </c>
      <c r="GR134" s="108">
        <v>0</v>
      </c>
      <c r="GS134" s="108">
        <v>4556.25</v>
      </c>
      <c r="GT134" s="108">
        <v>0</v>
      </c>
      <c r="GU134" s="108">
        <v>3827.25</v>
      </c>
      <c r="GV134" s="108">
        <v>0</v>
      </c>
      <c r="GX134" s="108">
        <v>17.829999999999998</v>
      </c>
      <c r="GY134" s="108">
        <f t="shared" si="50"/>
        <v>20699.400000000001</v>
      </c>
      <c r="GZ134" s="108">
        <f t="shared" si="51"/>
        <v>20717.230000000003</v>
      </c>
      <c r="HR134" s="108">
        <f t="shared" si="52"/>
        <v>0</v>
      </c>
      <c r="HS134" s="108">
        <v>0</v>
      </c>
      <c r="HT134" s="108">
        <v>0</v>
      </c>
      <c r="HU134" s="108">
        <v>0</v>
      </c>
      <c r="HV134" s="108">
        <v>0</v>
      </c>
      <c r="HW134" s="108">
        <v>0</v>
      </c>
      <c r="HX134" s="108">
        <v>12298.08</v>
      </c>
      <c r="HY134" s="108">
        <v>0</v>
      </c>
      <c r="HZ134" s="108">
        <v>0</v>
      </c>
      <c r="IA134" s="108">
        <v>4556.25</v>
      </c>
      <c r="IB134" s="108">
        <v>0</v>
      </c>
      <c r="IC134" s="108">
        <v>3827.25</v>
      </c>
      <c r="ID134" s="108">
        <v>0</v>
      </c>
      <c r="IF134" s="108">
        <v>17.829999999999998</v>
      </c>
      <c r="II134" s="108">
        <f t="shared" si="53"/>
        <v>20699.410000000003</v>
      </c>
      <c r="IJ134" s="108">
        <f t="shared" si="54"/>
        <v>20699.410000000003</v>
      </c>
      <c r="IM134" s="108">
        <v>0</v>
      </c>
      <c r="IN134" s="108">
        <v>0</v>
      </c>
      <c r="IO134" s="108">
        <v>0</v>
      </c>
      <c r="IP134" s="108">
        <v>0</v>
      </c>
      <c r="IQ134" s="108">
        <v>0</v>
      </c>
      <c r="IR134" s="108">
        <v>12298.080000000002</v>
      </c>
      <c r="IS134" s="108">
        <v>0</v>
      </c>
      <c r="IT134" s="108">
        <v>0</v>
      </c>
      <c r="IU134" s="108">
        <v>4556.25</v>
      </c>
      <c r="IV134" s="108">
        <v>0</v>
      </c>
      <c r="IW134" s="108">
        <v>3827.25</v>
      </c>
      <c r="IX134" s="108">
        <v>0</v>
      </c>
      <c r="IZ134" s="108">
        <v>17.829999999999998</v>
      </c>
      <c r="JB134" s="108">
        <v>8388.98</v>
      </c>
      <c r="JC134" s="108">
        <f t="shared" si="56"/>
        <v>29088.390000000003</v>
      </c>
      <c r="JD134" s="108">
        <f t="shared" si="55"/>
        <v>29088.390000000003</v>
      </c>
    </row>
    <row r="135" spans="1:264" x14ac:dyDescent="0.25">
      <c r="A135" s="107">
        <v>536075</v>
      </c>
      <c r="B135" s="119"/>
      <c r="N135" s="108">
        <v>0</v>
      </c>
      <c r="O135" s="108">
        <v>0</v>
      </c>
      <c r="P135" s="108">
        <v>0</v>
      </c>
      <c r="Q135" s="108">
        <v>513.4</v>
      </c>
      <c r="R135" s="108">
        <v>0</v>
      </c>
      <c r="S135" s="108">
        <v>0</v>
      </c>
      <c r="T135" s="108">
        <v>540</v>
      </c>
      <c r="V135" s="108">
        <f t="shared" si="29"/>
        <v>1053.4000000000001</v>
      </c>
      <c r="AC135" s="108">
        <v>19926.27</v>
      </c>
      <c r="AD135" s="108">
        <v>15586.83</v>
      </c>
      <c r="AE135" s="108">
        <v>0</v>
      </c>
      <c r="AF135" s="108">
        <v>8172.61</v>
      </c>
      <c r="AG135" s="108">
        <v>0</v>
      </c>
      <c r="AH135" s="108">
        <v>385.4</v>
      </c>
      <c r="AI135" s="108">
        <v>1107</v>
      </c>
      <c r="AL135" s="108">
        <f t="shared" si="33"/>
        <v>45178.11</v>
      </c>
      <c r="AM135" s="108">
        <f t="shared" si="30"/>
        <v>46231.51</v>
      </c>
      <c r="BD135" s="108">
        <f t="shared" si="34"/>
        <v>0</v>
      </c>
      <c r="BI135" s="108">
        <v>1414.72</v>
      </c>
      <c r="BJ135" s="108">
        <v>263.32</v>
      </c>
      <c r="BR135" s="108">
        <f t="shared" si="35"/>
        <v>1678.04</v>
      </c>
      <c r="BS135" s="108">
        <v>19926.27</v>
      </c>
      <c r="BT135" s="108">
        <v>15586.83</v>
      </c>
      <c r="BU135" s="108">
        <v>0</v>
      </c>
      <c r="BV135" s="108">
        <v>8172.61</v>
      </c>
      <c r="BW135" s="108">
        <v>0</v>
      </c>
      <c r="BX135" s="108">
        <v>385.4</v>
      </c>
      <c r="BY135" s="108">
        <v>1107</v>
      </c>
      <c r="BZ135" s="108">
        <v>263.32</v>
      </c>
      <c r="CB135" s="108">
        <f t="shared" si="36"/>
        <v>45441.43</v>
      </c>
      <c r="CC135" s="108">
        <f t="shared" si="37"/>
        <v>47119.47</v>
      </c>
      <c r="CT135" s="108">
        <f t="shared" si="31"/>
        <v>0</v>
      </c>
      <c r="CU135" s="108">
        <v>19926.27</v>
      </c>
      <c r="CV135" s="108">
        <v>15586.83</v>
      </c>
      <c r="CW135" s="108">
        <v>0</v>
      </c>
      <c r="CX135" s="108">
        <v>8172.61</v>
      </c>
      <c r="CY135" s="108">
        <v>0</v>
      </c>
      <c r="CZ135" s="108">
        <v>385.4</v>
      </c>
      <c r="DA135" s="108">
        <v>1107</v>
      </c>
      <c r="DB135" s="108">
        <v>263.32</v>
      </c>
      <c r="DD135" s="108">
        <v>0</v>
      </c>
      <c r="DE135" s="108">
        <f t="shared" si="38"/>
        <v>45441.43</v>
      </c>
      <c r="DF135" s="108">
        <f t="shared" si="39"/>
        <v>45441.43</v>
      </c>
      <c r="DG135" s="108">
        <v>19926.27</v>
      </c>
      <c r="DH135" s="108">
        <v>15586.83</v>
      </c>
      <c r="DI135" s="108">
        <v>0</v>
      </c>
      <c r="DJ135" s="108">
        <v>8172.61</v>
      </c>
      <c r="DK135" s="108">
        <v>0</v>
      </c>
      <c r="DL135" s="108">
        <v>385.4</v>
      </c>
      <c r="DM135" s="108">
        <v>1107</v>
      </c>
      <c r="DN135" s="108">
        <v>263.32</v>
      </c>
      <c r="DO135" s="108">
        <f t="shared" si="40"/>
        <v>45441.43</v>
      </c>
      <c r="DS135" s="108">
        <f t="shared" si="41"/>
        <v>0</v>
      </c>
      <c r="DT135" s="108">
        <v>19926.269999999906</v>
      </c>
      <c r="DU135" s="108">
        <v>15586.829999999989</v>
      </c>
      <c r="DV135" s="108">
        <v>0</v>
      </c>
      <c r="DW135" s="108">
        <v>8172.6200000000035</v>
      </c>
      <c r="DX135" s="108">
        <v>0</v>
      </c>
      <c r="DY135" s="108">
        <v>385.39999999999986</v>
      </c>
      <c r="DZ135" s="108">
        <v>1107</v>
      </c>
      <c r="EA135" s="108">
        <v>263.32</v>
      </c>
      <c r="ED135" s="108">
        <v>3264.57</v>
      </c>
      <c r="EE135" s="108">
        <f t="shared" si="42"/>
        <v>48706.0099999999</v>
      </c>
      <c r="EF135" s="108">
        <f t="shared" si="43"/>
        <v>48706.0099999999</v>
      </c>
      <c r="EG135" s="108">
        <v>-2084.4</v>
      </c>
      <c r="EH135" s="108">
        <v>-972</v>
      </c>
      <c r="EI135" s="108">
        <v>0</v>
      </c>
      <c r="EJ135" s="108">
        <v>874.06</v>
      </c>
      <c r="EK135" s="108">
        <v>0</v>
      </c>
      <c r="EL135" s="108">
        <v>-72</v>
      </c>
      <c r="EM135" s="108">
        <v>3809.6399999999994</v>
      </c>
      <c r="EN135" s="108">
        <f t="shared" si="44"/>
        <v>1555.2999999999993</v>
      </c>
      <c r="EO135" s="108">
        <v>648.6</v>
      </c>
      <c r="EP135" s="108">
        <v>0</v>
      </c>
      <c r="EQ135" s="108">
        <v>0</v>
      </c>
      <c r="ER135" s="108">
        <v>0</v>
      </c>
      <c r="ES135" s="108">
        <v>0</v>
      </c>
      <c r="ET135" s="108">
        <v>12861.66</v>
      </c>
      <c r="EU135" s="108">
        <v>0</v>
      </c>
      <c r="EV135" s="108">
        <v>0</v>
      </c>
      <c r="EW135" s="108">
        <v>10327.5</v>
      </c>
      <c r="EX135" s="108">
        <v>135</v>
      </c>
      <c r="EY135" s="108">
        <v>7411.5</v>
      </c>
      <c r="EZ135" s="108">
        <v>0</v>
      </c>
      <c r="FD135" s="108">
        <f t="shared" si="45"/>
        <v>31384.260000000002</v>
      </c>
      <c r="FE135" s="108">
        <f t="shared" si="46"/>
        <v>32939.56</v>
      </c>
      <c r="FM135" s="108">
        <f t="shared" si="47"/>
        <v>0</v>
      </c>
      <c r="FU135" s="108">
        <f t="shared" si="32"/>
        <v>0</v>
      </c>
      <c r="FV135" s="108">
        <v>312.07</v>
      </c>
      <c r="GB135" s="108">
        <f t="shared" si="48"/>
        <v>312.07</v>
      </c>
      <c r="GJ135" s="108">
        <f t="shared" si="49"/>
        <v>0</v>
      </c>
      <c r="GK135" s="108">
        <v>648.6</v>
      </c>
      <c r="GL135" s="108">
        <v>0</v>
      </c>
      <c r="GM135" s="108">
        <v>0</v>
      </c>
      <c r="GN135" s="108">
        <v>0</v>
      </c>
      <c r="GO135" s="108">
        <v>0</v>
      </c>
      <c r="GP135" s="108">
        <v>12861.66</v>
      </c>
      <c r="GQ135" s="108">
        <v>0</v>
      </c>
      <c r="GR135" s="108">
        <v>0</v>
      </c>
      <c r="GS135" s="108">
        <v>10327.5</v>
      </c>
      <c r="GT135" s="108">
        <v>135</v>
      </c>
      <c r="GU135" s="108">
        <v>7411.5</v>
      </c>
      <c r="GV135" s="108">
        <v>0</v>
      </c>
      <c r="GX135" s="108">
        <v>312.07</v>
      </c>
      <c r="GY135" s="108">
        <f t="shared" si="50"/>
        <v>31696.33</v>
      </c>
      <c r="GZ135" s="108">
        <f t="shared" si="51"/>
        <v>32008.400000000001</v>
      </c>
      <c r="HR135" s="108">
        <f t="shared" si="52"/>
        <v>0</v>
      </c>
      <c r="HS135" s="108">
        <v>648.6</v>
      </c>
      <c r="HT135" s="108">
        <v>0</v>
      </c>
      <c r="HU135" s="108">
        <v>0</v>
      </c>
      <c r="HV135" s="108">
        <v>0</v>
      </c>
      <c r="HW135" s="108">
        <v>0</v>
      </c>
      <c r="HX135" s="108">
        <v>12861.66</v>
      </c>
      <c r="HY135" s="108">
        <v>0</v>
      </c>
      <c r="HZ135" s="108">
        <v>0</v>
      </c>
      <c r="IA135" s="108">
        <v>10327.5</v>
      </c>
      <c r="IB135" s="108">
        <v>135</v>
      </c>
      <c r="IC135" s="108">
        <v>7411.5</v>
      </c>
      <c r="ID135" s="108">
        <v>0</v>
      </c>
      <c r="IF135" s="108">
        <v>312.07</v>
      </c>
      <c r="II135" s="108">
        <f t="shared" si="53"/>
        <v>31696.33</v>
      </c>
      <c r="IJ135" s="108">
        <f t="shared" si="54"/>
        <v>31696.33</v>
      </c>
      <c r="IM135" s="108">
        <v>648.60000000000025</v>
      </c>
      <c r="IN135" s="108">
        <v>0</v>
      </c>
      <c r="IO135" s="108">
        <v>0</v>
      </c>
      <c r="IP135" s="108">
        <v>0</v>
      </c>
      <c r="IQ135" s="108">
        <v>0</v>
      </c>
      <c r="IR135" s="108">
        <v>12861.659999999996</v>
      </c>
      <c r="IS135" s="108">
        <v>0</v>
      </c>
      <c r="IT135" s="108">
        <v>0</v>
      </c>
      <c r="IU135" s="108">
        <v>10327.5</v>
      </c>
      <c r="IV135" s="108">
        <v>135</v>
      </c>
      <c r="IW135" s="108">
        <v>7411.5</v>
      </c>
      <c r="IX135" s="108">
        <v>0</v>
      </c>
      <c r="IZ135" s="108">
        <v>312.07</v>
      </c>
      <c r="JB135" s="108">
        <v>12441.74</v>
      </c>
      <c r="JC135" s="108">
        <f t="shared" si="56"/>
        <v>44138.069999999992</v>
      </c>
      <c r="JD135" s="108">
        <f t="shared" si="55"/>
        <v>44138.069999999992</v>
      </c>
    </row>
    <row r="136" spans="1:264" x14ac:dyDescent="0.25">
      <c r="A136" s="107">
        <v>523119</v>
      </c>
      <c r="B136" s="119"/>
      <c r="N136" s="108">
        <v>384</v>
      </c>
      <c r="O136" s="108">
        <v>281.60000000000002</v>
      </c>
      <c r="P136" s="108">
        <v>566.25</v>
      </c>
      <c r="Q136" s="108">
        <v>0</v>
      </c>
      <c r="R136" s="108">
        <v>0</v>
      </c>
      <c r="S136" s="108">
        <v>51</v>
      </c>
      <c r="T136" s="108">
        <v>630</v>
      </c>
      <c r="V136" s="108">
        <f t="shared" si="29"/>
        <v>1912.85</v>
      </c>
      <c r="AC136" s="108">
        <v>4097.5200000000004</v>
      </c>
      <c r="AD136" s="108">
        <v>392.04</v>
      </c>
      <c r="AE136" s="108">
        <v>616.98</v>
      </c>
      <c r="AF136" s="108">
        <v>0</v>
      </c>
      <c r="AG136" s="108">
        <v>0</v>
      </c>
      <c r="AH136" s="108">
        <v>319.8</v>
      </c>
      <c r="AI136" s="108">
        <v>234</v>
      </c>
      <c r="AL136" s="108">
        <f t="shared" si="33"/>
        <v>5660.3400000000011</v>
      </c>
      <c r="AM136" s="108">
        <f t="shared" si="30"/>
        <v>7573.1900000000005</v>
      </c>
      <c r="BD136" s="108">
        <f t="shared" si="34"/>
        <v>0</v>
      </c>
      <c r="BI136" s="108">
        <v>204.48</v>
      </c>
      <c r="BJ136" s="108">
        <v>0</v>
      </c>
      <c r="BR136" s="108">
        <f t="shared" si="35"/>
        <v>204.48</v>
      </c>
      <c r="BS136" s="108">
        <v>4097.5200000000004</v>
      </c>
      <c r="BT136" s="108">
        <v>392.04</v>
      </c>
      <c r="BU136" s="108">
        <v>616.98</v>
      </c>
      <c r="BV136" s="108">
        <v>0</v>
      </c>
      <c r="BW136" s="108">
        <v>0</v>
      </c>
      <c r="BX136" s="108">
        <v>319.8</v>
      </c>
      <c r="BY136" s="108">
        <v>234</v>
      </c>
      <c r="BZ136" s="108">
        <v>0</v>
      </c>
      <c r="CB136" s="108">
        <f t="shared" si="36"/>
        <v>5660.3400000000011</v>
      </c>
      <c r="CC136" s="108">
        <f t="shared" si="37"/>
        <v>5864.8200000000006</v>
      </c>
      <c r="CT136" s="108">
        <f t="shared" si="31"/>
        <v>0</v>
      </c>
      <c r="CU136" s="108">
        <v>4097.5200000000004</v>
      </c>
      <c r="CV136" s="108">
        <v>392.04</v>
      </c>
      <c r="CW136" s="108">
        <v>616.98</v>
      </c>
      <c r="CX136" s="108">
        <v>0</v>
      </c>
      <c r="CY136" s="108">
        <v>0</v>
      </c>
      <c r="CZ136" s="108">
        <v>319.8</v>
      </c>
      <c r="DA136" s="108">
        <v>234</v>
      </c>
      <c r="DB136" s="108">
        <v>0</v>
      </c>
      <c r="DD136" s="108">
        <v>0</v>
      </c>
      <c r="DE136" s="108">
        <f t="shared" si="38"/>
        <v>5660.3400000000011</v>
      </c>
      <c r="DF136" s="108">
        <f t="shared" si="39"/>
        <v>5660.3400000000011</v>
      </c>
      <c r="DG136" s="108">
        <v>4097.5200000000004</v>
      </c>
      <c r="DH136" s="108">
        <v>392.04</v>
      </c>
      <c r="DI136" s="108">
        <v>616.98</v>
      </c>
      <c r="DJ136" s="108">
        <v>0</v>
      </c>
      <c r="DK136" s="108">
        <v>0</v>
      </c>
      <c r="DL136" s="108">
        <v>319.8</v>
      </c>
      <c r="DM136" s="108">
        <v>234</v>
      </c>
      <c r="DN136" s="108">
        <v>0</v>
      </c>
      <c r="DO136" s="108">
        <f t="shared" si="40"/>
        <v>5660.3400000000011</v>
      </c>
      <c r="DS136" s="108">
        <f t="shared" si="41"/>
        <v>0</v>
      </c>
      <c r="DT136" s="108">
        <v>4097.5199999999968</v>
      </c>
      <c r="DU136" s="108">
        <v>392.04000000000013</v>
      </c>
      <c r="DV136" s="108">
        <v>616.98</v>
      </c>
      <c r="DW136" s="108">
        <v>0</v>
      </c>
      <c r="DX136" s="108">
        <v>0</v>
      </c>
      <c r="DY136" s="108">
        <v>319.80000000000013</v>
      </c>
      <c r="DZ136" s="108">
        <v>234</v>
      </c>
      <c r="EA136" s="108">
        <v>0</v>
      </c>
      <c r="EC136" s="108">
        <v>40</v>
      </c>
      <c r="ED136" s="108">
        <v>0</v>
      </c>
      <c r="EE136" s="108">
        <f t="shared" si="42"/>
        <v>5700.3399999999974</v>
      </c>
      <c r="EF136" s="108">
        <f t="shared" si="43"/>
        <v>5700.3399999999974</v>
      </c>
      <c r="EG136" s="108">
        <v>-243</v>
      </c>
      <c r="EH136" s="108">
        <v>0</v>
      </c>
      <c r="EI136" s="108">
        <v>0</v>
      </c>
      <c r="EJ136" s="108">
        <v>0</v>
      </c>
      <c r="EK136" s="108">
        <v>0</v>
      </c>
      <c r="EL136" s="108">
        <v>-45</v>
      </c>
      <c r="EM136" s="108">
        <v>-270</v>
      </c>
      <c r="EN136" s="108">
        <f t="shared" si="44"/>
        <v>-558</v>
      </c>
      <c r="EO136" s="108">
        <v>0</v>
      </c>
      <c r="EP136" s="108">
        <v>0</v>
      </c>
      <c r="EQ136" s="108">
        <v>0</v>
      </c>
      <c r="ER136" s="108">
        <v>1245.83</v>
      </c>
      <c r="ES136" s="108">
        <v>0</v>
      </c>
      <c r="ET136" s="108">
        <v>0</v>
      </c>
      <c r="EU136" s="108">
        <v>0</v>
      </c>
      <c r="EV136" s="108">
        <v>0</v>
      </c>
      <c r="EW136" s="108">
        <v>3003.75</v>
      </c>
      <c r="EX136" s="108">
        <v>105</v>
      </c>
      <c r="EY136" s="108">
        <v>396.9</v>
      </c>
      <c r="EZ136" s="108">
        <v>0</v>
      </c>
      <c r="FC136" s="108">
        <v>259.25</v>
      </c>
      <c r="FD136" s="108">
        <f t="shared" si="45"/>
        <v>5010.7299999999996</v>
      </c>
      <c r="FE136" s="108">
        <f t="shared" si="46"/>
        <v>4452.7299999999996</v>
      </c>
      <c r="FM136" s="108">
        <f t="shared" si="47"/>
        <v>0</v>
      </c>
      <c r="FU136" s="108">
        <f t="shared" si="32"/>
        <v>0</v>
      </c>
      <c r="FV136" s="108">
        <v>0</v>
      </c>
      <c r="GB136" s="108">
        <f t="shared" si="48"/>
        <v>0</v>
      </c>
      <c r="GJ136" s="108">
        <f t="shared" si="49"/>
        <v>0</v>
      </c>
      <c r="GK136" s="108">
        <v>0</v>
      </c>
      <c r="GL136" s="108">
        <v>0</v>
      </c>
      <c r="GM136" s="108">
        <v>0</v>
      </c>
      <c r="GN136" s="108">
        <v>1245.83</v>
      </c>
      <c r="GO136" s="108">
        <v>0</v>
      </c>
      <c r="GP136" s="108">
        <v>0</v>
      </c>
      <c r="GQ136" s="108">
        <v>0</v>
      </c>
      <c r="GR136" s="108">
        <v>0</v>
      </c>
      <c r="GS136" s="108">
        <v>3003.75</v>
      </c>
      <c r="GT136" s="108">
        <v>105</v>
      </c>
      <c r="GU136" s="108">
        <v>396.9</v>
      </c>
      <c r="GV136" s="108">
        <v>0</v>
      </c>
      <c r="GX136" s="108">
        <v>0</v>
      </c>
      <c r="GY136" s="108">
        <f t="shared" si="50"/>
        <v>4751.4799999999996</v>
      </c>
      <c r="GZ136" s="108">
        <f t="shared" si="51"/>
        <v>4751.4799999999996</v>
      </c>
      <c r="HR136" s="108">
        <f t="shared" si="52"/>
        <v>0</v>
      </c>
      <c r="HS136" s="108">
        <v>0</v>
      </c>
      <c r="HT136" s="108">
        <v>0</v>
      </c>
      <c r="HU136" s="108">
        <v>0</v>
      </c>
      <c r="HV136" s="108">
        <v>1245.83</v>
      </c>
      <c r="HW136" s="108">
        <v>0</v>
      </c>
      <c r="HX136" s="108">
        <v>0</v>
      </c>
      <c r="HY136" s="108">
        <v>0</v>
      </c>
      <c r="HZ136" s="108">
        <v>0</v>
      </c>
      <c r="IA136" s="108">
        <v>3003.75</v>
      </c>
      <c r="IB136" s="108">
        <v>105</v>
      </c>
      <c r="IC136" s="108">
        <v>396.9</v>
      </c>
      <c r="ID136" s="108">
        <v>0</v>
      </c>
      <c r="IF136" s="108">
        <v>0</v>
      </c>
      <c r="II136" s="108">
        <f t="shared" si="53"/>
        <v>4751.4799999999996</v>
      </c>
      <c r="IJ136" s="108">
        <f t="shared" si="54"/>
        <v>4751.4799999999996</v>
      </c>
      <c r="IM136" s="108">
        <v>0</v>
      </c>
      <c r="IN136" s="108">
        <v>0</v>
      </c>
      <c r="IO136" s="108">
        <v>0</v>
      </c>
      <c r="IP136" s="108">
        <v>1245.8100000000004</v>
      </c>
      <c r="IQ136" s="108">
        <v>0</v>
      </c>
      <c r="IR136" s="108">
        <v>0</v>
      </c>
      <c r="IS136" s="108">
        <v>0</v>
      </c>
      <c r="IT136" s="108">
        <v>0</v>
      </c>
      <c r="IU136" s="108">
        <v>3003.75</v>
      </c>
      <c r="IV136" s="108">
        <v>105</v>
      </c>
      <c r="IW136" s="108">
        <v>396.89999999999986</v>
      </c>
      <c r="IX136" s="108">
        <v>0</v>
      </c>
      <c r="IZ136" s="108">
        <v>0</v>
      </c>
      <c r="JC136" s="108">
        <f t="shared" si="56"/>
        <v>4751.46</v>
      </c>
      <c r="JD136" s="108">
        <f t="shared" si="55"/>
        <v>4751.46</v>
      </c>
    </row>
    <row r="137" spans="1:264" x14ac:dyDescent="0.25">
      <c r="A137" s="107">
        <v>2287</v>
      </c>
      <c r="B137" s="119"/>
      <c r="N137" s="108">
        <v>-426.24</v>
      </c>
      <c r="O137" s="108">
        <v>0</v>
      </c>
      <c r="P137" s="108">
        <v>0</v>
      </c>
      <c r="Q137" s="108">
        <v>0</v>
      </c>
      <c r="R137" s="108">
        <v>0</v>
      </c>
      <c r="S137" s="108">
        <v>0</v>
      </c>
      <c r="T137" s="108">
        <v>825.03</v>
      </c>
      <c r="V137" s="108">
        <f t="shared" si="29"/>
        <v>398.78999999999996</v>
      </c>
      <c r="AC137" s="108">
        <v>6301.8</v>
      </c>
      <c r="AD137" s="108">
        <v>0</v>
      </c>
      <c r="AE137" s="108">
        <v>1494.99</v>
      </c>
      <c r="AF137" s="108">
        <v>284.76</v>
      </c>
      <c r="AG137" s="108">
        <v>0</v>
      </c>
      <c r="AH137" s="108">
        <v>663</v>
      </c>
      <c r="AI137" s="108">
        <v>771.26</v>
      </c>
      <c r="AL137" s="108">
        <f t="shared" si="33"/>
        <v>9515.81</v>
      </c>
      <c r="AM137" s="108">
        <f t="shared" si="30"/>
        <v>9914.5999999999985</v>
      </c>
      <c r="BD137" s="108">
        <f t="shared" si="34"/>
        <v>0</v>
      </c>
      <c r="BI137" s="108">
        <v>545.41</v>
      </c>
      <c r="BJ137" s="108">
        <v>1540.18</v>
      </c>
      <c r="BR137" s="108">
        <f t="shared" si="35"/>
        <v>2085.59</v>
      </c>
      <c r="BS137" s="108">
        <v>6301.8</v>
      </c>
      <c r="BT137" s="108">
        <v>0</v>
      </c>
      <c r="BU137" s="108">
        <v>1494.99</v>
      </c>
      <c r="BV137" s="108">
        <v>284.76</v>
      </c>
      <c r="BW137" s="108">
        <v>0</v>
      </c>
      <c r="BX137" s="108">
        <v>663</v>
      </c>
      <c r="BY137" s="108">
        <v>771.26</v>
      </c>
      <c r="BZ137" s="108">
        <v>1540.18</v>
      </c>
      <c r="CB137" s="108">
        <f t="shared" si="36"/>
        <v>11055.99</v>
      </c>
      <c r="CC137" s="108">
        <f t="shared" si="37"/>
        <v>13141.58</v>
      </c>
      <c r="CT137" s="108">
        <f t="shared" si="31"/>
        <v>0</v>
      </c>
      <c r="CU137" s="108">
        <v>6301.8</v>
      </c>
      <c r="CV137" s="108">
        <v>0</v>
      </c>
      <c r="CW137" s="108">
        <v>1494.99</v>
      </c>
      <c r="CX137" s="108">
        <v>284.76</v>
      </c>
      <c r="CY137" s="108">
        <v>0</v>
      </c>
      <c r="CZ137" s="108">
        <v>663</v>
      </c>
      <c r="DA137" s="108">
        <v>771.26</v>
      </c>
      <c r="DB137" s="108">
        <v>1540.18</v>
      </c>
      <c r="DD137" s="108">
        <v>0</v>
      </c>
      <c r="DE137" s="108">
        <f t="shared" si="38"/>
        <v>11055.99</v>
      </c>
      <c r="DF137" s="108">
        <f t="shared" si="39"/>
        <v>11055.99</v>
      </c>
      <c r="DG137" s="108">
        <v>6301.8</v>
      </c>
      <c r="DH137" s="108">
        <v>0</v>
      </c>
      <c r="DI137" s="108">
        <v>1494.99</v>
      </c>
      <c r="DJ137" s="108">
        <v>284.76</v>
      </c>
      <c r="DK137" s="108">
        <v>0</v>
      </c>
      <c r="DL137" s="108">
        <v>663</v>
      </c>
      <c r="DM137" s="108">
        <v>771.26</v>
      </c>
      <c r="DN137" s="108">
        <v>1540.18</v>
      </c>
      <c r="DO137" s="108">
        <f t="shared" si="40"/>
        <v>11055.99</v>
      </c>
      <c r="DS137" s="108">
        <f t="shared" si="41"/>
        <v>0</v>
      </c>
      <c r="DT137" s="108">
        <v>6301.800000000002</v>
      </c>
      <c r="DU137" s="108">
        <v>0</v>
      </c>
      <c r="DV137" s="108">
        <v>1494.9900000000005</v>
      </c>
      <c r="DW137" s="108">
        <v>284.76</v>
      </c>
      <c r="DX137" s="108">
        <v>0</v>
      </c>
      <c r="DY137" s="108">
        <v>663</v>
      </c>
      <c r="DZ137" s="108">
        <v>771.27999999999929</v>
      </c>
      <c r="EA137" s="108">
        <v>1540.18</v>
      </c>
      <c r="ED137" s="108">
        <v>0</v>
      </c>
      <c r="EE137" s="108">
        <f t="shared" si="42"/>
        <v>11056.010000000002</v>
      </c>
      <c r="EF137" s="108">
        <f t="shared" si="43"/>
        <v>11056.010000000002</v>
      </c>
      <c r="EG137" s="108">
        <v>-826.2</v>
      </c>
      <c r="EH137" s="108">
        <v>0</v>
      </c>
      <c r="EI137" s="108">
        <v>0</v>
      </c>
      <c r="EJ137" s="108">
        <v>0</v>
      </c>
      <c r="EK137" s="108">
        <v>0</v>
      </c>
      <c r="EL137" s="108">
        <v>-153</v>
      </c>
      <c r="EM137" s="108">
        <v>954</v>
      </c>
      <c r="EN137" s="108">
        <f t="shared" si="44"/>
        <v>-25.200000000000045</v>
      </c>
      <c r="EO137" s="108">
        <v>0</v>
      </c>
      <c r="EP137" s="108">
        <v>0</v>
      </c>
      <c r="EQ137" s="108">
        <v>0</v>
      </c>
      <c r="ER137" s="108">
        <v>1619.57</v>
      </c>
      <c r="ES137" s="108">
        <v>204.75</v>
      </c>
      <c r="ET137" s="108">
        <v>415.28</v>
      </c>
      <c r="EU137" s="108">
        <v>0</v>
      </c>
      <c r="EV137" s="108">
        <v>0</v>
      </c>
      <c r="EW137" s="108">
        <v>2438.1</v>
      </c>
      <c r="EX137" s="108">
        <v>157.5</v>
      </c>
      <c r="EY137" s="108">
        <v>0</v>
      </c>
      <c r="EZ137" s="108">
        <v>0</v>
      </c>
      <c r="FC137" s="108">
        <v>720.12</v>
      </c>
      <c r="FD137" s="108">
        <f t="shared" si="45"/>
        <v>5555.32</v>
      </c>
      <c r="FE137" s="108">
        <f t="shared" si="46"/>
        <v>5530.12</v>
      </c>
      <c r="FM137" s="108">
        <f t="shared" si="47"/>
        <v>0</v>
      </c>
      <c r="FU137" s="108">
        <f t="shared" si="32"/>
        <v>0</v>
      </c>
      <c r="FV137" s="108">
        <v>707.65</v>
      </c>
      <c r="GB137" s="108">
        <f t="shared" si="48"/>
        <v>707.65</v>
      </c>
      <c r="GJ137" s="108">
        <f t="shared" si="49"/>
        <v>0</v>
      </c>
      <c r="GK137" s="108">
        <v>0</v>
      </c>
      <c r="GL137" s="108">
        <v>0</v>
      </c>
      <c r="GM137" s="108">
        <v>0</v>
      </c>
      <c r="GN137" s="108">
        <v>1619.57</v>
      </c>
      <c r="GO137" s="108">
        <v>204.75</v>
      </c>
      <c r="GP137" s="108">
        <v>415.28</v>
      </c>
      <c r="GQ137" s="108">
        <v>0</v>
      </c>
      <c r="GR137" s="108">
        <v>0</v>
      </c>
      <c r="GS137" s="108">
        <v>2438.1</v>
      </c>
      <c r="GT137" s="108">
        <v>157.5</v>
      </c>
      <c r="GU137" s="108">
        <v>0</v>
      </c>
      <c r="GV137" s="108">
        <v>0</v>
      </c>
      <c r="GX137" s="108">
        <v>707.65</v>
      </c>
      <c r="GY137" s="108">
        <f t="shared" si="50"/>
        <v>5542.8499999999995</v>
      </c>
      <c r="GZ137" s="108">
        <f t="shared" si="51"/>
        <v>6250.4999999999991</v>
      </c>
      <c r="HR137" s="108">
        <f t="shared" si="52"/>
        <v>0</v>
      </c>
      <c r="HS137" s="108">
        <v>0</v>
      </c>
      <c r="HT137" s="108">
        <v>0</v>
      </c>
      <c r="HU137" s="108">
        <v>0</v>
      </c>
      <c r="HV137" s="108">
        <v>1619.57</v>
      </c>
      <c r="HW137" s="108">
        <v>204.75</v>
      </c>
      <c r="HX137" s="108">
        <v>415.28</v>
      </c>
      <c r="HY137" s="108">
        <v>0</v>
      </c>
      <c r="HZ137" s="108">
        <v>0</v>
      </c>
      <c r="IA137" s="108">
        <v>2438.1</v>
      </c>
      <c r="IB137" s="108">
        <v>157.5</v>
      </c>
      <c r="IC137" s="108">
        <v>0</v>
      </c>
      <c r="ID137" s="108">
        <v>0</v>
      </c>
      <c r="IF137" s="108">
        <v>707.65</v>
      </c>
      <c r="II137" s="108">
        <f t="shared" si="53"/>
        <v>5542.8499999999995</v>
      </c>
      <c r="IJ137" s="108">
        <f t="shared" si="54"/>
        <v>5542.8499999999995</v>
      </c>
      <c r="IM137" s="108">
        <v>0</v>
      </c>
      <c r="IN137" s="108">
        <v>0</v>
      </c>
      <c r="IO137" s="108">
        <v>0</v>
      </c>
      <c r="IP137" s="108">
        <v>1619.5800000000006</v>
      </c>
      <c r="IQ137" s="108">
        <v>204.75</v>
      </c>
      <c r="IR137" s="108">
        <v>415.26</v>
      </c>
      <c r="IS137" s="108">
        <v>0</v>
      </c>
      <c r="IT137" s="108">
        <v>0</v>
      </c>
      <c r="IU137" s="108">
        <v>2438.099999999999</v>
      </c>
      <c r="IV137" s="108">
        <v>157.5</v>
      </c>
      <c r="IW137" s="108">
        <v>0</v>
      </c>
      <c r="IX137" s="108">
        <v>0</v>
      </c>
      <c r="IZ137" s="108">
        <v>707.65</v>
      </c>
      <c r="JB137" s="108">
        <v>4073</v>
      </c>
      <c r="JC137" s="108">
        <f t="shared" si="56"/>
        <v>9615.84</v>
      </c>
      <c r="JD137" s="108">
        <f t="shared" si="55"/>
        <v>9615.84</v>
      </c>
    </row>
    <row r="138" spans="1:264" x14ac:dyDescent="0.25">
      <c r="A138" s="107">
        <v>536055</v>
      </c>
      <c r="B138" s="119"/>
      <c r="N138" s="108">
        <v>0</v>
      </c>
      <c r="O138" s="108">
        <v>0</v>
      </c>
      <c r="P138" s="108">
        <v>0</v>
      </c>
      <c r="Q138" s="108">
        <v>0</v>
      </c>
      <c r="R138" s="108">
        <v>0</v>
      </c>
      <c r="S138" s="108">
        <v>0</v>
      </c>
      <c r="T138" s="108">
        <v>0</v>
      </c>
      <c r="V138" s="108">
        <f t="shared" si="29"/>
        <v>0</v>
      </c>
      <c r="AC138" s="108">
        <v>4928.04</v>
      </c>
      <c r="AD138" s="108">
        <v>1726.92</v>
      </c>
      <c r="AE138" s="108">
        <v>431.89</v>
      </c>
      <c r="AF138" s="108">
        <v>925.47</v>
      </c>
      <c r="AG138" s="108">
        <v>0</v>
      </c>
      <c r="AH138" s="108">
        <v>0</v>
      </c>
      <c r="AI138" s="108">
        <v>289.22000000000003</v>
      </c>
      <c r="AL138" s="108">
        <f t="shared" si="33"/>
        <v>8301.5400000000009</v>
      </c>
      <c r="AM138" s="108">
        <f t="shared" si="30"/>
        <v>8301.5400000000009</v>
      </c>
      <c r="BD138" s="108">
        <f t="shared" si="34"/>
        <v>0</v>
      </c>
      <c r="BE138" s="108">
        <v>-92.16</v>
      </c>
      <c r="BF138" s="108">
        <v>-235.52</v>
      </c>
      <c r="BG138" s="108">
        <v>-354.85</v>
      </c>
      <c r="BI138" s="108">
        <v>424.71</v>
      </c>
      <c r="BJ138" s="108">
        <v>189.16</v>
      </c>
      <c r="BR138" s="108">
        <f t="shared" si="35"/>
        <v>-68.66</v>
      </c>
      <c r="BS138" s="108">
        <v>4928.04</v>
      </c>
      <c r="BT138" s="108">
        <v>1726.92</v>
      </c>
      <c r="BU138" s="108">
        <v>431.89</v>
      </c>
      <c r="BV138" s="108">
        <v>925.47</v>
      </c>
      <c r="BW138" s="108">
        <v>0</v>
      </c>
      <c r="BX138" s="108">
        <v>0</v>
      </c>
      <c r="BY138" s="108">
        <v>289.22000000000003</v>
      </c>
      <c r="BZ138" s="108">
        <v>189.16</v>
      </c>
      <c r="CB138" s="108">
        <f t="shared" si="36"/>
        <v>8490.7000000000007</v>
      </c>
      <c r="CC138" s="108">
        <f t="shared" si="37"/>
        <v>8422.0400000000009</v>
      </c>
      <c r="CT138" s="108">
        <f t="shared" si="31"/>
        <v>0</v>
      </c>
      <c r="CU138" s="108">
        <v>4928.04</v>
      </c>
      <c r="CV138" s="108">
        <v>1726.92</v>
      </c>
      <c r="CW138" s="108">
        <v>431.89</v>
      </c>
      <c r="CX138" s="108">
        <v>925.47</v>
      </c>
      <c r="CY138" s="108">
        <v>0</v>
      </c>
      <c r="CZ138" s="108">
        <v>0</v>
      </c>
      <c r="DA138" s="108">
        <v>289.22000000000003</v>
      </c>
      <c r="DB138" s="108">
        <v>189.16</v>
      </c>
      <c r="DD138" s="108">
        <v>0</v>
      </c>
      <c r="DE138" s="108">
        <f t="shared" si="38"/>
        <v>8490.7000000000007</v>
      </c>
      <c r="DF138" s="108">
        <f t="shared" si="39"/>
        <v>8490.7000000000007</v>
      </c>
      <c r="DG138" s="108">
        <v>4928.04</v>
      </c>
      <c r="DH138" s="108">
        <v>1726.92</v>
      </c>
      <c r="DI138" s="108">
        <v>431.89</v>
      </c>
      <c r="DJ138" s="108">
        <v>925.47</v>
      </c>
      <c r="DK138" s="108">
        <v>0</v>
      </c>
      <c r="DL138" s="108">
        <v>0</v>
      </c>
      <c r="DM138" s="108">
        <v>289.22000000000003</v>
      </c>
      <c r="DN138" s="108">
        <v>189.16</v>
      </c>
      <c r="DO138" s="108">
        <f t="shared" si="40"/>
        <v>8490.7000000000007</v>
      </c>
      <c r="DS138" s="108">
        <f t="shared" si="41"/>
        <v>0</v>
      </c>
      <c r="DT138" s="108">
        <v>4928.0399999999981</v>
      </c>
      <c r="DU138" s="108">
        <v>1726.9200000000019</v>
      </c>
      <c r="DV138" s="108">
        <v>431.87000000000057</v>
      </c>
      <c r="DW138" s="108">
        <v>925.4699999999998</v>
      </c>
      <c r="DX138" s="108">
        <v>0</v>
      </c>
      <c r="DY138" s="108">
        <v>0</v>
      </c>
      <c r="DZ138" s="108">
        <v>289.23999999999978</v>
      </c>
      <c r="EA138" s="108">
        <v>189.16</v>
      </c>
      <c r="EB138" s="108">
        <v>40</v>
      </c>
      <c r="ED138" s="108">
        <v>0</v>
      </c>
      <c r="EE138" s="108">
        <f t="shared" si="42"/>
        <v>8530.7000000000007</v>
      </c>
      <c r="EF138" s="108">
        <f t="shared" si="43"/>
        <v>8530.7000000000007</v>
      </c>
      <c r="EG138" s="108">
        <v>0</v>
      </c>
      <c r="EH138" s="108">
        <v>0</v>
      </c>
      <c r="EI138" s="108">
        <v>0</v>
      </c>
      <c r="EJ138" s="108">
        <v>0</v>
      </c>
      <c r="EK138" s="108">
        <v>0</v>
      </c>
      <c r="EL138" s="108">
        <v>195</v>
      </c>
      <c r="EM138" s="108">
        <v>0</v>
      </c>
      <c r="EN138" s="108">
        <f t="shared" si="44"/>
        <v>195</v>
      </c>
      <c r="EO138" s="108">
        <v>0</v>
      </c>
      <c r="EP138" s="108">
        <v>0</v>
      </c>
      <c r="EQ138" s="108">
        <v>0</v>
      </c>
      <c r="ER138" s="108">
        <v>415.28</v>
      </c>
      <c r="ES138" s="108">
        <v>52.5</v>
      </c>
      <c r="ET138" s="108">
        <v>2242.4899999999998</v>
      </c>
      <c r="EU138" s="108">
        <v>0</v>
      </c>
      <c r="EV138" s="108">
        <v>0</v>
      </c>
      <c r="EW138" s="108">
        <v>3345.3</v>
      </c>
      <c r="EX138" s="108">
        <v>0</v>
      </c>
      <c r="EY138" s="108">
        <v>1304.0999999999999</v>
      </c>
      <c r="EZ138" s="108">
        <v>0</v>
      </c>
      <c r="FC138" s="108">
        <v>720.12</v>
      </c>
      <c r="FD138" s="108">
        <f t="shared" si="45"/>
        <v>8079.79</v>
      </c>
      <c r="FE138" s="108">
        <f t="shared" si="46"/>
        <v>8274.7900000000009</v>
      </c>
      <c r="FM138" s="108">
        <f t="shared" si="47"/>
        <v>0</v>
      </c>
      <c r="FU138" s="108">
        <f t="shared" ref="FU138:FU201" si="57">SUM(FN138:FT138)</f>
        <v>0</v>
      </c>
      <c r="FV138" s="108">
        <v>327.95</v>
      </c>
      <c r="GB138" s="108">
        <f t="shared" si="48"/>
        <v>327.95</v>
      </c>
      <c r="GJ138" s="108">
        <f t="shared" si="49"/>
        <v>0</v>
      </c>
      <c r="GK138" s="108">
        <v>0</v>
      </c>
      <c r="GL138" s="108">
        <v>0</v>
      </c>
      <c r="GM138" s="108">
        <v>0</v>
      </c>
      <c r="GN138" s="108">
        <v>415.28</v>
      </c>
      <c r="GO138" s="108">
        <v>52.5</v>
      </c>
      <c r="GP138" s="108">
        <v>2242.4899999999998</v>
      </c>
      <c r="GQ138" s="108">
        <v>0</v>
      </c>
      <c r="GR138" s="108">
        <v>0</v>
      </c>
      <c r="GS138" s="108">
        <v>3345.3</v>
      </c>
      <c r="GT138" s="108">
        <v>0</v>
      </c>
      <c r="GU138" s="108">
        <v>1304.0999999999999</v>
      </c>
      <c r="GV138" s="108">
        <v>0</v>
      </c>
      <c r="GX138" s="108">
        <v>327.95</v>
      </c>
      <c r="GY138" s="108">
        <f t="shared" si="50"/>
        <v>7687.62</v>
      </c>
      <c r="GZ138" s="108">
        <f t="shared" si="51"/>
        <v>8015.57</v>
      </c>
      <c r="HR138" s="108">
        <f t="shared" si="52"/>
        <v>0</v>
      </c>
      <c r="HS138" s="108">
        <v>0</v>
      </c>
      <c r="HT138" s="108">
        <v>0</v>
      </c>
      <c r="HU138" s="108">
        <v>0</v>
      </c>
      <c r="HV138" s="108">
        <v>415.28</v>
      </c>
      <c r="HW138" s="108">
        <v>52.5</v>
      </c>
      <c r="HX138" s="108">
        <v>2242.4899999999998</v>
      </c>
      <c r="HY138" s="108">
        <v>0</v>
      </c>
      <c r="HZ138" s="108">
        <v>0</v>
      </c>
      <c r="IA138" s="108">
        <v>3345.3</v>
      </c>
      <c r="IB138" s="108">
        <v>0</v>
      </c>
      <c r="IC138" s="108">
        <v>1304.0999999999999</v>
      </c>
      <c r="ID138" s="108">
        <v>0</v>
      </c>
      <c r="IF138" s="108">
        <v>327.95</v>
      </c>
      <c r="II138" s="108">
        <f t="shared" si="53"/>
        <v>7687.62</v>
      </c>
      <c r="IJ138" s="108">
        <f t="shared" si="54"/>
        <v>7687.62</v>
      </c>
      <c r="IM138" s="108">
        <v>0</v>
      </c>
      <c r="IN138" s="108">
        <v>0</v>
      </c>
      <c r="IO138" s="108">
        <v>0</v>
      </c>
      <c r="IP138" s="108">
        <v>415.26</v>
      </c>
      <c r="IQ138" s="108">
        <v>52.5</v>
      </c>
      <c r="IR138" s="108">
        <v>2242.4700000000012</v>
      </c>
      <c r="IS138" s="108">
        <v>0</v>
      </c>
      <c r="IT138" s="108">
        <v>0</v>
      </c>
      <c r="IU138" s="108">
        <v>3345.3000000000011</v>
      </c>
      <c r="IV138" s="108">
        <v>0</v>
      </c>
      <c r="IW138" s="108">
        <v>1304.0999999999999</v>
      </c>
      <c r="IX138" s="108">
        <v>0</v>
      </c>
      <c r="IZ138" s="108">
        <v>327.95</v>
      </c>
      <c r="JC138" s="108">
        <f t="shared" si="56"/>
        <v>7687.5800000000027</v>
      </c>
      <c r="JD138" s="108">
        <f t="shared" si="55"/>
        <v>7687.5800000000027</v>
      </c>
    </row>
    <row r="139" spans="1:264" x14ac:dyDescent="0.25">
      <c r="A139" s="107">
        <v>536056</v>
      </c>
      <c r="B139" s="119"/>
      <c r="N139" s="108">
        <v>204.8</v>
      </c>
      <c r="O139" s="108">
        <v>0</v>
      </c>
      <c r="P139" s="108">
        <v>0</v>
      </c>
      <c r="Q139" s="108">
        <v>0</v>
      </c>
      <c r="R139" s="108">
        <v>-890.1</v>
      </c>
      <c r="S139" s="108">
        <v>-58.48</v>
      </c>
      <c r="T139" s="108">
        <v>927</v>
      </c>
      <c r="V139" s="108">
        <f t="shared" si="29"/>
        <v>183.22000000000003</v>
      </c>
      <c r="AC139" s="108">
        <v>10956.06</v>
      </c>
      <c r="AD139" s="108">
        <v>8935.92</v>
      </c>
      <c r="AE139" s="108">
        <v>1230.8</v>
      </c>
      <c r="AF139" s="108">
        <v>7573.83</v>
      </c>
      <c r="AG139" s="108">
        <v>11892.08</v>
      </c>
      <c r="AH139" s="108">
        <v>450.2</v>
      </c>
      <c r="AI139" s="108">
        <v>3995.69</v>
      </c>
      <c r="AJ139" s="108">
        <f>938*2</f>
        <v>1876</v>
      </c>
      <c r="AL139" s="108">
        <f t="shared" si="33"/>
        <v>46910.58</v>
      </c>
      <c r="AM139" s="108">
        <f t="shared" si="30"/>
        <v>47093.8</v>
      </c>
      <c r="AU139" s="108">
        <v>-1876</v>
      </c>
      <c r="AV139" s="108">
        <v>1876</v>
      </c>
      <c r="BD139" s="108">
        <f t="shared" si="34"/>
        <v>0</v>
      </c>
      <c r="BI139" s="108">
        <v>683.84</v>
      </c>
      <c r="BJ139" s="108">
        <v>87.02</v>
      </c>
      <c r="BR139" s="108">
        <f t="shared" si="35"/>
        <v>770.86</v>
      </c>
      <c r="BS139" s="108">
        <v>10956.06</v>
      </c>
      <c r="BT139" s="108">
        <v>8935.92</v>
      </c>
      <c r="BU139" s="108">
        <v>1230.8</v>
      </c>
      <c r="BV139" s="108">
        <v>7573.83</v>
      </c>
      <c r="BW139" s="108">
        <v>11892.08</v>
      </c>
      <c r="BX139" s="108">
        <v>450.2</v>
      </c>
      <c r="BY139" s="108">
        <v>3995.69</v>
      </c>
      <c r="BZ139" s="108">
        <v>87.02</v>
      </c>
      <c r="CB139" s="108">
        <f t="shared" si="36"/>
        <v>45121.599999999999</v>
      </c>
      <c r="CC139" s="108">
        <f t="shared" si="37"/>
        <v>45892.46</v>
      </c>
      <c r="CT139" s="108">
        <f t="shared" si="31"/>
        <v>0</v>
      </c>
      <c r="CU139" s="108">
        <v>10956.06</v>
      </c>
      <c r="CV139" s="108">
        <v>8935.92</v>
      </c>
      <c r="CW139" s="108">
        <v>1230.8</v>
      </c>
      <c r="CX139" s="108">
        <v>7573.83</v>
      </c>
      <c r="CY139" s="108">
        <v>11892.08</v>
      </c>
      <c r="CZ139" s="108">
        <v>450.2</v>
      </c>
      <c r="DA139" s="108">
        <v>3995.69</v>
      </c>
      <c r="DB139" s="108">
        <v>87.02</v>
      </c>
      <c r="DD139" s="108">
        <v>0</v>
      </c>
      <c r="DE139" s="108">
        <f t="shared" si="38"/>
        <v>45121.599999999999</v>
      </c>
      <c r="DF139" s="108">
        <f t="shared" si="39"/>
        <v>45121.599999999999</v>
      </c>
      <c r="DG139" s="108">
        <v>10956.06</v>
      </c>
      <c r="DH139" s="108">
        <v>8935.92</v>
      </c>
      <c r="DI139" s="108">
        <v>1230.8</v>
      </c>
      <c r="DJ139" s="108">
        <v>7573.83</v>
      </c>
      <c r="DK139" s="108">
        <v>11892.08</v>
      </c>
      <c r="DL139" s="108">
        <v>450.2</v>
      </c>
      <c r="DM139" s="108">
        <v>3995.69</v>
      </c>
      <c r="DN139" s="108">
        <v>87.02</v>
      </c>
      <c r="DO139" s="108">
        <f t="shared" si="40"/>
        <v>45121.599999999999</v>
      </c>
      <c r="DS139" s="108">
        <f t="shared" si="41"/>
        <v>0</v>
      </c>
      <c r="DT139" s="108">
        <v>10956.059999999989</v>
      </c>
      <c r="DU139" s="108">
        <v>8935.9200000000037</v>
      </c>
      <c r="DV139" s="108">
        <v>1230.7899999999993</v>
      </c>
      <c r="DW139" s="108">
        <v>7573.8299999999908</v>
      </c>
      <c r="DX139" s="108">
        <v>11892.100000000015</v>
      </c>
      <c r="DY139" s="108">
        <v>450.19999999999987</v>
      </c>
      <c r="DZ139" s="108">
        <v>3995.6800000000007</v>
      </c>
      <c r="EA139" s="108">
        <v>87.02</v>
      </c>
      <c r="EC139" s="108">
        <v>280</v>
      </c>
      <c r="ED139" s="108">
        <v>0</v>
      </c>
      <c r="EE139" s="108">
        <f t="shared" si="42"/>
        <v>45401.599999999991</v>
      </c>
      <c r="EF139" s="108">
        <f t="shared" si="43"/>
        <v>45401.599999999991</v>
      </c>
      <c r="EG139" s="108">
        <v>2016.9</v>
      </c>
      <c r="EH139" s="108">
        <v>2235.6</v>
      </c>
      <c r="EI139" s="108">
        <v>2349.27</v>
      </c>
      <c r="EJ139" s="108">
        <v>1914.22</v>
      </c>
      <c r="EK139" s="108">
        <v>-1686.36</v>
      </c>
      <c r="EL139" s="108">
        <v>-239</v>
      </c>
      <c r="EM139" s="108">
        <v>2831.5199999999995</v>
      </c>
      <c r="EN139" s="108">
        <f t="shared" ref="EN139:EN202" si="58">SUM(EG139:EM139)</f>
        <v>9422.15</v>
      </c>
      <c r="EO139" s="108">
        <v>22903.69</v>
      </c>
      <c r="EP139" s="108">
        <v>105</v>
      </c>
      <c r="EQ139" s="108">
        <v>0</v>
      </c>
      <c r="ER139" s="108">
        <v>2189.09</v>
      </c>
      <c r="ES139" s="108">
        <v>239.25</v>
      </c>
      <c r="ET139" s="108">
        <v>10532.17</v>
      </c>
      <c r="EU139" s="108">
        <v>0</v>
      </c>
      <c r="EV139" s="108">
        <v>0</v>
      </c>
      <c r="EW139" s="108">
        <v>7014.6</v>
      </c>
      <c r="EX139" s="108">
        <v>76.5</v>
      </c>
      <c r="EY139" s="108">
        <v>6054.75</v>
      </c>
      <c r="EZ139" s="108">
        <v>463.5</v>
      </c>
      <c r="FC139" s="108">
        <v>6745.93</v>
      </c>
      <c r="FD139" s="108">
        <f t="shared" ref="FD139:FD202" si="59">SUM(EO139:FC139)</f>
        <v>56324.479999999996</v>
      </c>
      <c r="FE139" s="108">
        <f t="shared" ref="FE139:FE202" si="60">EN139+FD139</f>
        <v>65746.62999999999</v>
      </c>
      <c r="FM139" s="108">
        <f t="shared" ref="FM139:FM202" si="61">SUM(FF139:FL139)</f>
        <v>0</v>
      </c>
      <c r="FS139" s="108">
        <v>10</v>
      </c>
      <c r="FU139" s="108">
        <f t="shared" si="57"/>
        <v>10</v>
      </c>
      <c r="FV139" s="108">
        <v>157.09</v>
      </c>
      <c r="GB139" s="108">
        <f t="shared" ref="GB139:GB202" si="62">SUM(FV139:GA139)</f>
        <v>157.09</v>
      </c>
      <c r="GJ139" s="108">
        <f t="shared" ref="GJ139:GJ202" si="63">SUM(GC139:GI139)</f>
        <v>0</v>
      </c>
      <c r="GK139" s="108">
        <v>22903.69</v>
      </c>
      <c r="GL139" s="108">
        <v>105</v>
      </c>
      <c r="GM139" s="108">
        <v>0</v>
      </c>
      <c r="GN139" s="108">
        <v>2189.09</v>
      </c>
      <c r="GO139" s="108">
        <v>239.25</v>
      </c>
      <c r="GP139" s="108">
        <v>10532.17</v>
      </c>
      <c r="GQ139" s="108">
        <v>0</v>
      </c>
      <c r="GR139" s="108">
        <v>0</v>
      </c>
      <c r="GS139" s="108">
        <v>7014.6</v>
      </c>
      <c r="GT139" s="108">
        <v>76.5</v>
      </c>
      <c r="GU139" s="108">
        <v>6054.75</v>
      </c>
      <c r="GV139" s="108">
        <v>463.5</v>
      </c>
      <c r="GX139" s="108">
        <v>157.09</v>
      </c>
      <c r="GY139" s="108">
        <f t="shared" ref="GY139:GY202" si="64">SUM(GK139:GX139)</f>
        <v>49735.639999999992</v>
      </c>
      <c r="GZ139" s="108">
        <f t="shared" ref="GZ139:GZ202" si="65">FU139+GB139+GY139</f>
        <v>49902.729999999989</v>
      </c>
      <c r="HR139" s="108">
        <f t="shared" ref="HR139:HR202" si="66">SUM(HE139:HQ139)</f>
        <v>0</v>
      </c>
      <c r="HS139" s="108">
        <v>22903.69</v>
      </c>
      <c r="HT139" s="108">
        <v>105</v>
      </c>
      <c r="HU139" s="108">
        <v>0</v>
      </c>
      <c r="HV139" s="108">
        <v>2189.09</v>
      </c>
      <c r="HW139" s="108">
        <v>239.25</v>
      </c>
      <c r="HX139" s="108">
        <v>10532.17</v>
      </c>
      <c r="HY139" s="108">
        <v>0</v>
      </c>
      <c r="HZ139" s="108">
        <v>0</v>
      </c>
      <c r="IA139" s="108">
        <v>7014.6</v>
      </c>
      <c r="IB139" s="108">
        <v>76.5</v>
      </c>
      <c r="IC139" s="108">
        <v>6054.75</v>
      </c>
      <c r="ID139" s="108">
        <v>463.5</v>
      </c>
      <c r="IF139" s="108">
        <v>157.09</v>
      </c>
      <c r="II139" s="108">
        <f t="shared" ref="II139:II202" si="67">SUM(HS139:IH139)</f>
        <v>49735.639999999992</v>
      </c>
      <c r="IJ139" s="108">
        <f t="shared" ref="IJ139:IJ202" si="68">HR139+II139</f>
        <v>49735.639999999992</v>
      </c>
      <c r="IM139" s="108">
        <v>22903.679999999997</v>
      </c>
      <c r="IN139" s="108">
        <v>105</v>
      </c>
      <c r="IO139" s="108">
        <v>0</v>
      </c>
      <c r="IP139" s="108">
        <v>2189.1000000000004</v>
      </c>
      <c r="IQ139" s="108">
        <v>239.25</v>
      </c>
      <c r="IR139" s="108">
        <v>10532.150000000007</v>
      </c>
      <c r="IS139" s="108">
        <v>0</v>
      </c>
      <c r="IT139" s="108">
        <v>0</v>
      </c>
      <c r="IU139" s="108">
        <v>7014.6000000000022</v>
      </c>
      <c r="IV139" s="108">
        <v>76.5</v>
      </c>
      <c r="IW139" s="108">
        <v>6054.75</v>
      </c>
      <c r="IX139" s="108">
        <v>463.5</v>
      </c>
      <c r="IZ139" s="108">
        <v>157.09</v>
      </c>
      <c r="JC139" s="108">
        <f t="shared" si="56"/>
        <v>49735.62000000001</v>
      </c>
      <c r="JD139" s="108">
        <f t="shared" ref="JD139:JD202" si="69">JC139+IK139</f>
        <v>49735.62000000001</v>
      </c>
    </row>
    <row r="140" spans="1:264" x14ac:dyDescent="0.25">
      <c r="A140" s="107">
        <v>536045</v>
      </c>
      <c r="B140" s="119"/>
      <c r="E140" s="108">
        <v>0</v>
      </c>
      <c r="F140" s="108">
        <v>0</v>
      </c>
      <c r="G140" s="108">
        <v>611.54999999999995</v>
      </c>
      <c r="H140" s="108">
        <v>0</v>
      </c>
      <c r="I140" s="108">
        <v>0</v>
      </c>
      <c r="J140" s="108">
        <v>26.52</v>
      </c>
      <c r="K140" s="108">
        <v>252</v>
      </c>
      <c r="N140" s="108">
        <v>0</v>
      </c>
      <c r="O140" s="108">
        <v>0</v>
      </c>
      <c r="P140" s="108">
        <v>0</v>
      </c>
      <c r="Q140" s="108">
        <v>0</v>
      </c>
      <c r="R140" s="108">
        <v>0</v>
      </c>
      <c r="S140" s="108">
        <v>0</v>
      </c>
      <c r="T140" s="108">
        <v>0</v>
      </c>
      <c r="V140" s="108">
        <f t="shared" ref="V140:V204" si="70">SUM(L140:U140)</f>
        <v>0</v>
      </c>
      <c r="AC140" s="108">
        <v>0</v>
      </c>
      <c r="AD140" s="108">
        <v>0</v>
      </c>
      <c r="AE140" s="108">
        <v>3023.2</v>
      </c>
      <c r="AF140" s="108">
        <v>246.79</v>
      </c>
      <c r="AG140" s="108">
        <v>0</v>
      </c>
      <c r="AH140" s="108">
        <v>304.2</v>
      </c>
      <c r="AI140" s="108">
        <v>190.01</v>
      </c>
      <c r="AL140" s="108">
        <f t="shared" si="33"/>
        <v>3764.2</v>
      </c>
      <c r="AM140" s="108">
        <f t="shared" ref="AM140:AM204" si="71">V140+AL140</f>
        <v>3764.2</v>
      </c>
      <c r="BD140" s="108">
        <f t="shared" si="34"/>
        <v>0</v>
      </c>
      <c r="BI140" s="108">
        <v>11.1</v>
      </c>
      <c r="BR140" s="108">
        <f t="shared" si="35"/>
        <v>11.1</v>
      </c>
      <c r="BS140" s="108">
        <v>0</v>
      </c>
      <c r="BT140" s="108">
        <v>0</v>
      </c>
      <c r="BU140" s="108">
        <v>3023.2</v>
      </c>
      <c r="BV140" s="108">
        <v>246.79</v>
      </c>
      <c r="BW140" s="108">
        <v>0</v>
      </c>
      <c r="BX140" s="108">
        <v>304.2</v>
      </c>
      <c r="BY140" s="108">
        <v>190.01</v>
      </c>
      <c r="CB140" s="108">
        <f t="shared" si="36"/>
        <v>3764.2</v>
      </c>
      <c r="CC140" s="108">
        <f t="shared" si="37"/>
        <v>3775.2999999999997</v>
      </c>
      <c r="CT140" s="108">
        <f t="shared" ref="CT140:CT204" si="72">SUM(CD140:CS140)</f>
        <v>0</v>
      </c>
      <c r="CU140" s="108">
        <v>0</v>
      </c>
      <c r="CV140" s="108">
        <v>0</v>
      </c>
      <c r="CW140" s="108">
        <v>3023.2</v>
      </c>
      <c r="CX140" s="108">
        <v>246.79</v>
      </c>
      <c r="CY140" s="108">
        <v>0</v>
      </c>
      <c r="CZ140" s="108">
        <v>304.2</v>
      </c>
      <c r="DA140" s="108">
        <v>190.01</v>
      </c>
      <c r="DD140" s="108">
        <v>0</v>
      </c>
      <c r="DE140" s="108">
        <f t="shared" si="38"/>
        <v>3764.2</v>
      </c>
      <c r="DF140" s="108">
        <f t="shared" si="39"/>
        <v>3764.2</v>
      </c>
      <c r="DG140" s="108">
        <v>0</v>
      </c>
      <c r="DH140" s="108">
        <v>0</v>
      </c>
      <c r="DI140" s="108">
        <v>3023.2</v>
      </c>
      <c r="DJ140" s="108">
        <v>246.79</v>
      </c>
      <c r="DK140" s="108">
        <v>0</v>
      </c>
      <c r="DL140" s="108">
        <v>304.2</v>
      </c>
      <c r="DM140" s="108">
        <v>190.01</v>
      </c>
      <c r="DO140" s="108">
        <f t="shared" si="40"/>
        <v>3764.2</v>
      </c>
      <c r="DS140" s="108">
        <f t="shared" ref="DS140:DS204" si="73">SUM(DP140:DR140)</f>
        <v>0</v>
      </c>
      <c r="DT140" s="108">
        <v>0</v>
      </c>
      <c r="DU140" s="108">
        <v>0</v>
      </c>
      <c r="DV140" s="108">
        <v>3023.2099999999937</v>
      </c>
      <c r="DW140" s="108">
        <v>246.80000000000015</v>
      </c>
      <c r="DX140" s="108">
        <v>0</v>
      </c>
      <c r="DY140" s="108">
        <v>304.19999999999987</v>
      </c>
      <c r="DZ140" s="108">
        <v>190</v>
      </c>
      <c r="ED140" s="108">
        <v>0</v>
      </c>
      <c r="EE140" s="108">
        <f t="shared" ref="EE140:EE204" si="74">SUM(DT140:ED140)</f>
        <v>3764.2099999999937</v>
      </c>
      <c r="EF140" s="108">
        <f t="shared" ref="EF140:EF204" si="75">DS140+EE140</f>
        <v>3764.2099999999937</v>
      </c>
      <c r="EG140" s="108">
        <v>0</v>
      </c>
      <c r="EH140" s="108">
        <v>0</v>
      </c>
      <c r="EI140" s="108">
        <v>308.49</v>
      </c>
      <c r="EJ140" s="108">
        <v>-23.73</v>
      </c>
      <c r="EK140" s="108">
        <v>0</v>
      </c>
      <c r="EL140" s="108">
        <v>-138</v>
      </c>
      <c r="EM140" s="108">
        <v>681.84</v>
      </c>
      <c r="EN140" s="108">
        <f t="shared" si="58"/>
        <v>828.6</v>
      </c>
      <c r="EO140" s="108">
        <v>0</v>
      </c>
      <c r="EP140" s="108">
        <v>0</v>
      </c>
      <c r="EQ140" s="108">
        <v>0</v>
      </c>
      <c r="ER140" s="108">
        <v>2906.93</v>
      </c>
      <c r="ES140" s="108">
        <v>367.5</v>
      </c>
      <c r="ET140" s="108">
        <v>332.22</v>
      </c>
      <c r="EU140" s="108">
        <v>0</v>
      </c>
      <c r="EV140" s="108">
        <v>255.78</v>
      </c>
      <c r="EW140" s="108">
        <v>0</v>
      </c>
      <c r="EX140" s="108">
        <v>0</v>
      </c>
      <c r="EY140" s="108">
        <v>0</v>
      </c>
      <c r="EZ140" s="108">
        <v>0</v>
      </c>
      <c r="FC140" s="108">
        <v>1958.74</v>
      </c>
      <c r="FD140" s="108">
        <f t="shared" si="59"/>
        <v>5821.17</v>
      </c>
      <c r="FE140" s="108">
        <f t="shared" si="60"/>
        <v>6649.77</v>
      </c>
      <c r="FM140" s="108">
        <f t="shared" si="61"/>
        <v>0</v>
      </c>
      <c r="FU140" s="108">
        <f t="shared" si="57"/>
        <v>0</v>
      </c>
      <c r="FV140" s="108">
        <v>0</v>
      </c>
      <c r="GB140" s="108">
        <f t="shared" si="62"/>
        <v>0</v>
      </c>
      <c r="GJ140" s="108">
        <f t="shared" si="63"/>
        <v>0</v>
      </c>
      <c r="GK140" s="108">
        <v>0</v>
      </c>
      <c r="GL140" s="108">
        <v>0</v>
      </c>
      <c r="GM140" s="108">
        <v>0</v>
      </c>
      <c r="GN140" s="108">
        <v>2906.93</v>
      </c>
      <c r="GO140" s="108">
        <v>367.5</v>
      </c>
      <c r="GP140" s="108">
        <v>332.22</v>
      </c>
      <c r="GQ140" s="108">
        <v>0</v>
      </c>
      <c r="GR140" s="108">
        <v>255.78</v>
      </c>
      <c r="GS140" s="108">
        <v>0</v>
      </c>
      <c r="GT140" s="108">
        <v>0</v>
      </c>
      <c r="GU140" s="108">
        <v>0</v>
      </c>
      <c r="GV140" s="108">
        <v>0</v>
      </c>
      <c r="GX140" s="108">
        <v>0</v>
      </c>
      <c r="GY140" s="108">
        <f t="shared" si="64"/>
        <v>3862.43</v>
      </c>
      <c r="GZ140" s="108">
        <f t="shared" si="65"/>
        <v>3862.43</v>
      </c>
      <c r="HR140" s="108">
        <f t="shared" si="66"/>
        <v>0</v>
      </c>
      <c r="HS140" s="108">
        <v>0</v>
      </c>
      <c r="HT140" s="108">
        <v>0</v>
      </c>
      <c r="HU140" s="108">
        <v>0</v>
      </c>
      <c r="HV140" s="108">
        <v>2906.93</v>
      </c>
      <c r="HW140" s="108">
        <v>367.5</v>
      </c>
      <c r="HX140" s="108">
        <v>332.22</v>
      </c>
      <c r="HY140" s="108">
        <v>0</v>
      </c>
      <c r="HZ140" s="108">
        <v>255.78</v>
      </c>
      <c r="IA140" s="108">
        <v>0</v>
      </c>
      <c r="IB140" s="108">
        <v>0</v>
      </c>
      <c r="IC140" s="108">
        <v>0</v>
      </c>
      <c r="ID140" s="108">
        <v>0</v>
      </c>
      <c r="IF140" s="108">
        <v>0</v>
      </c>
      <c r="II140" s="108">
        <f t="shared" si="67"/>
        <v>3862.43</v>
      </c>
      <c r="IJ140" s="108">
        <f t="shared" si="68"/>
        <v>3862.43</v>
      </c>
      <c r="IM140" s="108">
        <v>0</v>
      </c>
      <c r="IN140" s="108">
        <v>0</v>
      </c>
      <c r="IO140" s="108">
        <v>0</v>
      </c>
      <c r="IP140" s="108">
        <v>2906.9100000000003</v>
      </c>
      <c r="IQ140" s="108">
        <v>367.5</v>
      </c>
      <c r="IR140" s="108">
        <v>332.22</v>
      </c>
      <c r="IS140" s="108">
        <v>0</v>
      </c>
      <c r="IT140" s="108">
        <v>255.78000000000006</v>
      </c>
      <c r="IU140" s="108">
        <v>0</v>
      </c>
      <c r="IV140" s="108">
        <v>0</v>
      </c>
      <c r="IW140" s="108">
        <v>0</v>
      </c>
      <c r="IX140" s="108">
        <v>0</v>
      </c>
      <c r="IZ140" s="108">
        <v>0</v>
      </c>
      <c r="JC140" s="108">
        <f t="shared" si="56"/>
        <v>3862.4100000000003</v>
      </c>
      <c r="JD140" s="108">
        <f t="shared" si="69"/>
        <v>3862.4100000000003</v>
      </c>
    </row>
    <row r="141" spans="1:264" x14ac:dyDescent="0.25">
      <c r="A141" s="107">
        <v>2286</v>
      </c>
      <c r="B141" s="119"/>
      <c r="N141" s="108">
        <v>-184.32</v>
      </c>
      <c r="O141" s="108">
        <v>-307.2</v>
      </c>
      <c r="P141" s="108">
        <v>271.8</v>
      </c>
      <c r="Q141" s="108">
        <v>45.3</v>
      </c>
      <c r="R141" s="108">
        <v>0</v>
      </c>
      <c r="S141" s="108">
        <v>24.48</v>
      </c>
      <c r="T141" s="108">
        <v>2610</v>
      </c>
      <c r="V141" s="108">
        <f t="shared" si="70"/>
        <v>2460.06</v>
      </c>
      <c r="AC141" s="108">
        <v>8445.06</v>
      </c>
      <c r="AD141" s="108">
        <v>3432.78</v>
      </c>
      <c r="AE141" s="108">
        <v>1604.15</v>
      </c>
      <c r="AF141" s="108">
        <v>1604.15</v>
      </c>
      <c r="AG141" s="108">
        <v>0</v>
      </c>
      <c r="AH141" s="108">
        <v>592.79999999999995</v>
      </c>
      <c r="AI141" s="108">
        <v>1476.54</v>
      </c>
      <c r="AL141" s="108">
        <f t="shared" ref="AL141:AL205" si="76">SUM(AC141:AK141)</f>
        <v>17155.48</v>
      </c>
      <c r="AM141" s="108">
        <f t="shared" si="71"/>
        <v>19615.54</v>
      </c>
      <c r="BD141" s="108">
        <f t="shared" ref="BD141:BD205" si="77">SUM(AU141:BC141)</f>
        <v>0</v>
      </c>
      <c r="BI141" s="108">
        <v>696.07</v>
      </c>
      <c r="BJ141" s="108">
        <v>18.920000000000002</v>
      </c>
      <c r="BR141" s="108">
        <f t="shared" ref="BR141:BR205" si="78">SUM(BE141:BQ141)</f>
        <v>714.99</v>
      </c>
      <c r="BS141" s="108">
        <v>8445.06</v>
      </c>
      <c r="BT141" s="108">
        <v>3432.78</v>
      </c>
      <c r="BU141" s="108">
        <v>1604.15</v>
      </c>
      <c r="BV141" s="108">
        <v>1604.15</v>
      </c>
      <c r="BW141" s="108">
        <v>0</v>
      </c>
      <c r="BX141" s="108">
        <v>592.79999999999995</v>
      </c>
      <c r="BY141" s="108">
        <v>1476.54</v>
      </c>
      <c r="BZ141" s="108">
        <v>18.920000000000002</v>
      </c>
      <c r="CB141" s="108">
        <f t="shared" ref="CB141:CB205" si="79">SUM(BS141:CA141)</f>
        <v>17174.399999999998</v>
      </c>
      <c r="CC141" s="108">
        <f t="shared" ref="CC141:CC205" si="80">BD141+BR141+CB141</f>
        <v>17889.39</v>
      </c>
      <c r="CT141" s="108">
        <f t="shared" si="72"/>
        <v>0</v>
      </c>
      <c r="CU141" s="108">
        <v>8445.06</v>
      </c>
      <c r="CV141" s="108">
        <v>3432.78</v>
      </c>
      <c r="CW141" s="108">
        <v>1604.15</v>
      </c>
      <c r="CX141" s="108">
        <v>1604.15</v>
      </c>
      <c r="CY141" s="108">
        <v>0</v>
      </c>
      <c r="CZ141" s="108">
        <v>592.79999999999995</v>
      </c>
      <c r="DA141" s="108">
        <v>1476.54</v>
      </c>
      <c r="DB141" s="108">
        <v>18.920000000000002</v>
      </c>
      <c r="DD141" s="108">
        <v>0</v>
      </c>
      <c r="DE141" s="108">
        <f t="shared" ref="DE141:DE205" si="81">SUM(CU141:DD141)</f>
        <v>17174.399999999998</v>
      </c>
      <c r="DF141" s="108">
        <f t="shared" ref="DF141:DF205" si="82">CT141+DE141</f>
        <v>17174.399999999998</v>
      </c>
      <c r="DG141" s="108">
        <v>8445.06</v>
      </c>
      <c r="DH141" s="108">
        <v>3432.78</v>
      </c>
      <c r="DI141" s="108">
        <v>1604.15</v>
      </c>
      <c r="DJ141" s="108">
        <v>1604.15</v>
      </c>
      <c r="DK141" s="108">
        <v>0</v>
      </c>
      <c r="DL141" s="108">
        <v>592.79999999999995</v>
      </c>
      <c r="DM141" s="108">
        <v>1476.54</v>
      </c>
      <c r="DN141" s="108">
        <v>18.920000000000002</v>
      </c>
      <c r="DO141" s="108">
        <f t="shared" ref="DO141:DO205" si="83">SUM(DG141:DN141)</f>
        <v>17174.399999999998</v>
      </c>
      <c r="DS141" s="108">
        <f t="shared" si="73"/>
        <v>0</v>
      </c>
      <c r="DT141" s="108">
        <v>8445.0600000000104</v>
      </c>
      <c r="DU141" s="108">
        <v>3432.7799999999993</v>
      </c>
      <c r="DV141" s="108">
        <v>1604.1400000000003</v>
      </c>
      <c r="DW141" s="108">
        <v>1604.1400000000003</v>
      </c>
      <c r="DX141" s="108">
        <v>0</v>
      </c>
      <c r="DY141" s="108">
        <v>592.79999999999995</v>
      </c>
      <c r="DZ141" s="108">
        <v>1476.54</v>
      </c>
      <c r="EA141" s="108">
        <v>18.920000000000002</v>
      </c>
      <c r="ED141" s="108">
        <v>0</v>
      </c>
      <c r="EE141" s="108">
        <f t="shared" si="74"/>
        <v>17174.380000000008</v>
      </c>
      <c r="EF141" s="108">
        <f t="shared" si="75"/>
        <v>17174.380000000008</v>
      </c>
      <c r="EG141" s="108">
        <v>113.4</v>
      </c>
      <c r="EH141" s="108">
        <v>0</v>
      </c>
      <c r="EI141" s="108">
        <v>94.92</v>
      </c>
      <c r="EJ141" s="108">
        <v>0</v>
      </c>
      <c r="EK141" s="108">
        <v>0</v>
      </c>
      <c r="EL141" s="108">
        <v>12</v>
      </c>
      <c r="EM141" s="108">
        <v>494.4</v>
      </c>
      <c r="EN141" s="108">
        <f t="shared" si="58"/>
        <v>714.72</v>
      </c>
      <c r="EO141" s="108">
        <v>0</v>
      </c>
      <c r="EP141" s="108">
        <v>0</v>
      </c>
      <c r="EQ141" s="108">
        <v>0</v>
      </c>
      <c r="ER141" s="108">
        <v>2325.54</v>
      </c>
      <c r="ES141" s="108">
        <v>262.5</v>
      </c>
      <c r="ET141" s="108">
        <v>2906.93</v>
      </c>
      <c r="EU141" s="108">
        <v>0</v>
      </c>
      <c r="EV141" s="108">
        <v>0</v>
      </c>
      <c r="EW141" s="108">
        <v>8467.2000000000007</v>
      </c>
      <c r="EX141" s="108">
        <v>388.5</v>
      </c>
      <c r="EY141" s="108">
        <v>2664.9</v>
      </c>
      <c r="EZ141" s="108">
        <v>208.53</v>
      </c>
      <c r="FC141" s="108">
        <v>1929.94</v>
      </c>
      <c r="FD141" s="108">
        <f t="shared" si="59"/>
        <v>19154.039999999997</v>
      </c>
      <c r="FE141" s="108">
        <f t="shared" si="60"/>
        <v>19868.759999999998</v>
      </c>
      <c r="FM141" s="108">
        <f t="shared" si="61"/>
        <v>0</v>
      </c>
      <c r="FU141" s="108">
        <f t="shared" si="57"/>
        <v>0</v>
      </c>
      <c r="FV141" s="108">
        <v>452.34</v>
      </c>
      <c r="GB141" s="108">
        <f t="shared" si="62"/>
        <v>452.34</v>
      </c>
      <c r="GJ141" s="108">
        <f t="shared" si="63"/>
        <v>0</v>
      </c>
      <c r="GK141" s="108">
        <v>0</v>
      </c>
      <c r="GL141" s="108">
        <v>0</v>
      </c>
      <c r="GM141" s="108">
        <v>0</v>
      </c>
      <c r="GN141" s="108">
        <v>2325.54</v>
      </c>
      <c r="GO141" s="108">
        <v>262.5</v>
      </c>
      <c r="GP141" s="108">
        <v>2906.93</v>
      </c>
      <c r="GQ141" s="108">
        <v>0</v>
      </c>
      <c r="GR141" s="108">
        <v>0</v>
      </c>
      <c r="GS141" s="108">
        <v>8467.2000000000007</v>
      </c>
      <c r="GT141" s="108">
        <v>388.5</v>
      </c>
      <c r="GU141" s="108">
        <v>2664.9</v>
      </c>
      <c r="GV141" s="108">
        <v>208.53</v>
      </c>
      <c r="GX141" s="108">
        <v>452.34</v>
      </c>
      <c r="GY141" s="108">
        <f t="shared" si="64"/>
        <v>17676.439999999999</v>
      </c>
      <c r="GZ141" s="108">
        <f t="shared" si="65"/>
        <v>18128.78</v>
      </c>
      <c r="HR141" s="108">
        <f t="shared" si="66"/>
        <v>0</v>
      </c>
      <c r="HS141" s="108">
        <v>0</v>
      </c>
      <c r="HT141" s="108">
        <v>0</v>
      </c>
      <c r="HU141" s="108">
        <v>0</v>
      </c>
      <c r="HV141" s="108">
        <v>2325.54</v>
      </c>
      <c r="HW141" s="108">
        <v>262.5</v>
      </c>
      <c r="HX141" s="108">
        <v>2906.93</v>
      </c>
      <c r="HY141" s="108">
        <v>0</v>
      </c>
      <c r="HZ141" s="108">
        <v>0</v>
      </c>
      <c r="IA141" s="108">
        <v>8467.2000000000007</v>
      </c>
      <c r="IB141" s="108">
        <v>388.5</v>
      </c>
      <c r="IC141" s="108">
        <v>2664.9</v>
      </c>
      <c r="ID141" s="108">
        <v>208.53</v>
      </c>
      <c r="IF141" s="108">
        <v>452.34</v>
      </c>
      <c r="II141" s="108">
        <f t="shared" si="67"/>
        <v>17676.439999999999</v>
      </c>
      <c r="IJ141" s="108">
        <f t="shared" si="68"/>
        <v>17676.439999999999</v>
      </c>
      <c r="IM141" s="108">
        <v>0</v>
      </c>
      <c r="IN141" s="108">
        <v>0</v>
      </c>
      <c r="IO141" s="108">
        <v>0</v>
      </c>
      <c r="IP141" s="108">
        <v>2325.54</v>
      </c>
      <c r="IQ141" s="108">
        <v>262.5</v>
      </c>
      <c r="IR141" s="108">
        <v>2906.9100000000003</v>
      </c>
      <c r="IS141" s="108">
        <v>0</v>
      </c>
      <c r="IT141" s="108">
        <v>0</v>
      </c>
      <c r="IU141" s="108">
        <v>8467.2000000000007</v>
      </c>
      <c r="IV141" s="108">
        <v>388.5</v>
      </c>
      <c r="IW141" s="108">
        <v>2664.900000000001</v>
      </c>
      <c r="IX141" s="108">
        <v>208.53000000000006</v>
      </c>
      <c r="IZ141" s="108">
        <v>452.34</v>
      </c>
      <c r="JC141" s="108">
        <f t="shared" si="56"/>
        <v>17676.420000000002</v>
      </c>
      <c r="JD141" s="108">
        <f t="shared" si="69"/>
        <v>17676.420000000002</v>
      </c>
    </row>
    <row r="142" spans="1:264" x14ac:dyDescent="0.25">
      <c r="A142" s="107">
        <v>630104</v>
      </c>
      <c r="N142" s="108">
        <v>0</v>
      </c>
      <c r="O142" s="108">
        <v>0</v>
      </c>
      <c r="P142" s="108">
        <v>0</v>
      </c>
      <c r="Q142" s="108">
        <v>0</v>
      </c>
      <c r="R142" s="108">
        <v>0</v>
      </c>
      <c r="S142" s="108">
        <v>0</v>
      </c>
      <c r="T142" s="108">
        <v>0</v>
      </c>
      <c r="V142" s="108">
        <f t="shared" si="70"/>
        <v>0</v>
      </c>
      <c r="AC142" s="108">
        <v>1179.3599999999999</v>
      </c>
      <c r="AD142" s="108">
        <v>1010.88</v>
      </c>
      <c r="AE142" s="108">
        <v>0</v>
      </c>
      <c r="AF142" s="108">
        <v>616.98</v>
      </c>
      <c r="AG142" s="108">
        <v>421.59</v>
      </c>
      <c r="AH142" s="108">
        <v>0</v>
      </c>
      <c r="AI142" s="108">
        <v>0</v>
      </c>
      <c r="AL142" s="108">
        <f t="shared" si="76"/>
        <v>3228.81</v>
      </c>
      <c r="AM142" s="108">
        <f t="shared" si="71"/>
        <v>3228.81</v>
      </c>
      <c r="BD142" s="108">
        <f t="shared" si="77"/>
        <v>0</v>
      </c>
      <c r="BI142" s="108">
        <v>59.23</v>
      </c>
      <c r="BJ142" s="108">
        <v>0</v>
      </c>
      <c r="BR142" s="108">
        <f t="shared" si="78"/>
        <v>59.23</v>
      </c>
      <c r="BS142" s="108">
        <v>1179.3599999999999</v>
      </c>
      <c r="BT142" s="108">
        <v>1010.88</v>
      </c>
      <c r="BU142" s="108">
        <v>0</v>
      </c>
      <c r="BV142" s="108">
        <v>616.98</v>
      </c>
      <c r="BW142" s="108">
        <v>421.59</v>
      </c>
      <c r="BX142" s="108">
        <v>0</v>
      </c>
      <c r="BY142" s="108">
        <v>0</v>
      </c>
      <c r="BZ142" s="108">
        <v>0</v>
      </c>
      <c r="CB142" s="108">
        <f t="shared" si="79"/>
        <v>3228.81</v>
      </c>
      <c r="CC142" s="108">
        <f t="shared" si="80"/>
        <v>3288.04</v>
      </c>
      <c r="CT142" s="108">
        <f t="shared" si="72"/>
        <v>0</v>
      </c>
      <c r="CU142" s="108">
        <v>1179.3599999999999</v>
      </c>
      <c r="CV142" s="108">
        <v>1010.88</v>
      </c>
      <c r="CW142" s="108">
        <v>0</v>
      </c>
      <c r="CX142" s="108">
        <v>616.98</v>
      </c>
      <c r="CY142" s="108">
        <v>421.59</v>
      </c>
      <c r="CZ142" s="108">
        <v>0</v>
      </c>
      <c r="DA142" s="108">
        <v>0</v>
      </c>
      <c r="DB142" s="108">
        <v>0</v>
      </c>
      <c r="DD142" s="108">
        <v>0</v>
      </c>
      <c r="DE142" s="108">
        <f t="shared" si="81"/>
        <v>3228.81</v>
      </c>
      <c r="DF142" s="108">
        <f t="shared" si="82"/>
        <v>3228.81</v>
      </c>
      <c r="DG142" s="108">
        <v>1179.3599999999999</v>
      </c>
      <c r="DH142" s="108">
        <v>1010.88</v>
      </c>
      <c r="DI142" s="108">
        <v>0</v>
      </c>
      <c r="DJ142" s="108">
        <v>616.98</v>
      </c>
      <c r="DK142" s="108">
        <v>421.59</v>
      </c>
      <c r="DL142" s="108">
        <v>0</v>
      </c>
      <c r="DM142" s="108">
        <v>0</v>
      </c>
      <c r="DN142" s="108">
        <v>0</v>
      </c>
      <c r="DO142" s="108">
        <f t="shared" si="83"/>
        <v>3228.81</v>
      </c>
      <c r="DS142" s="108">
        <f t="shared" si="73"/>
        <v>0</v>
      </c>
      <c r="DT142" s="108">
        <v>1179.3600000000013</v>
      </c>
      <c r="DU142" s="108">
        <v>1010.8799999999993</v>
      </c>
      <c r="DV142" s="108">
        <v>0</v>
      </c>
      <c r="DW142" s="108">
        <v>616.98</v>
      </c>
      <c r="DX142" s="108">
        <v>421.59000000000009</v>
      </c>
      <c r="DY142" s="108">
        <v>0</v>
      </c>
      <c r="DZ142" s="108">
        <v>0</v>
      </c>
      <c r="EA142" s="108">
        <v>0</v>
      </c>
      <c r="ED142" s="108">
        <v>864.15</v>
      </c>
      <c r="EE142" s="108">
        <f t="shared" si="74"/>
        <v>4092.9600000000009</v>
      </c>
      <c r="EF142" s="108">
        <f t="shared" si="75"/>
        <v>4092.9600000000009</v>
      </c>
      <c r="EG142" s="108">
        <v>0</v>
      </c>
      <c r="EH142" s="108">
        <v>0</v>
      </c>
      <c r="EI142" s="108">
        <v>0</v>
      </c>
      <c r="EJ142" s="108">
        <v>0</v>
      </c>
      <c r="EK142" s="108">
        <v>0</v>
      </c>
      <c r="EL142" s="108">
        <v>0</v>
      </c>
      <c r="EM142" s="108">
        <v>0</v>
      </c>
      <c r="EN142" s="108">
        <f t="shared" si="58"/>
        <v>0</v>
      </c>
      <c r="EO142" s="108">
        <v>3329.48</v>
      </c>
      <c r="EP142" s="108">
        <v>0</v>
      </c>
      <c r="EQ142" s="108">
        <v>0</v>
      </c>
      <c r="ER142" s="108">
        <v>0</v>
      </c>
      <c r="ES142" s="108">
        <v>0</v>
      </c>
      <c r="ET142" s="108">
        <v>1661.1</v>
      </c>
      <c r="EU142" s="108">
        <v>0</v>
      </c>
      <c r="EV142" s="108">
        <v>0</v>
      </c>
      <c r="EW142" s="108">
        <v>850.5</v>
      </c>
      <c r="EX142" s="108">
        <v>0</v>
      </c>
      <c r="EY142" s="108">
        <v>793.8</v>
      </c>
      <c r="EZ142" s="108">
        <v>0</v>
      </c>
      <c r="FD142" s="108">
        <f t="shared" si="59"/>
        <v>6634.88</v>
      </c>
      <c r="FE142" s="108">
        <f t="shared" si="60"/>
        <v>6634.88</v>
      </c>
      <c r="FM142" s="108">
        <f t="shared" si="61"/>
        <v>0</v>
      </c>
      <c r="FU142" s="108">
        <f t="shared" si="57"/>
        <v>0</v>
      </c>
      <c r="FV142" s="108">
        <v>50.89</v>
      </c>
      <c r="GB142" s="108">
        <f t="shared" si="62"/>
        <v>50.89</v>
      </c>
      <c r="GJ142" s="108">
        <f t="shared" si="63"/>
        <v>0</v>
      </c>
      <c r="GK142" s="108">
        <v>3329.48</v>
      </c>
      <c r="GL142" s="108">
        <v>0</v>
      </c>
      <c r="GM142" s="108">
        <v>0</v>
      </c>
      <c r="GN142" s="108">
        <v>0</v>
      </c>
      <c r="GO142" s="108">
        <v>0</v>
      </c>
      <c r="GP142" s="108">
        <v>1661.1</v>
      </c>
      <c r="GQ142" s="108">
        <v>0</v>
      </c>
      <c r="GR142" s="108">
        <v>0</v>
      </c>
      <c r="GS142" s="108">
        <v>850.5</v>
      </c>
      <c r="GT142" s="108">
        <v>0</v>
      </c>
      <c r="GU142" s="108">
        <v>793.8</v>
      </c>
      <c r="GV142" s="108">
        <v>0</v>
      </c>
      <c r="GX142" s="108">
        <v>50.89</v>
      </c>
      <c r="GY142" s="108">
        <f t="shared" si="64"/>
        <v>6685.77</v>
      </c>
      <c r="GZ142" s="108">
        <f t="shared" si="65"/>
        <v>6736.6600000000008</v>
      </c>
      <c r="HR142" s="108">
        <f t="shared" si="66"/>
        <v>0</v>
      </c>
      <c r="HS142" s="108">
        <v>3329.48</v>
      </c>
      <c r="HT142" s="108">
        <v>0</v>
      </c>
      <c r="HU142" s="108">
        <v>0</v>
      </c>
      <c r="HV142" s="108">
        <v>0</v>
      </c>
      <c r="HW142" s="108">
        <v>0</v>
      </c>
      <c r="HX142" s="108">
        <v>1661.1</v>
      </c>
      <c r="HY142" s="108">
        <v>0</v>
      </c>
      <c r="HZ142" s="108">
        <v>0</v>
      </c>
      <c r="IA142" s="108">
        <v>850.5</v>
      </c>
      <c r="IB142" s="108">
        <v>0</v>
      </c>
      <c r="IC142" s="108">
        <v>793.8</v>
      </c>
      <c r="ID142" s="108">
        <v>0</v>
      </c>
      <c r="IF142" s="108">
        <v>50.89</v>
      </c>
      <c r="II142" s="108">
        <f t="shared" si="67"/>
        <v>6685.77</v>
      </c>
      <c r="IJ142" s="108">
        <f t="shared" si="68"/>
        <v>6685.77</v>
      </c>
      <c r="IM142" s="108">
        <v>3329.4800000000009</v>
      </c>
      <c r="IN142" s="108">
        <v>0</v>
      </c>
      <c r="IO142" s="108">
        <v>0</v>
      </c>
      <c r="IP142" s="108">
        <v>0</v>
      </c>
      <c r="IQ142" s="108">
        <v>0</v>
      </c>
      <c r="IR142" s="108">
        <v>1661.0999999999995</v>
      </c>
      <c r="IS142" s="108">
        <v>0</v>
      </c>
      <c r="IT142" s="108">
        <v>0</v>
      </c>
      <c r="IU142" s="108">
        <v>850.5</v>
      </c>
      <c r="IV142" s="108">
        <v>0</v>
      </c>
      <c r="IW142" s="108">
        <v>793.79999999999973</v>
      </c>
      <c r="IX142" s="108">
        <v>0</v>
      </c>
      <c r="IZ142" s="108">
        <v>50.89</v>
      </c>
      <c r="JC142" s="108">
        <f t="shared" si="56"/>
        <v>6685.7699999999995</v>
      </c>
      <c r="JD142" s="108">
        <f t="shared" si="69"/>
        <v>6685.7699999999995</v>
      </c>
    </row>
    <row r="143" spans="1:264" ht="15.6" x14ac:dyDescent="0.3">
      <c r="A143" s="107">
        <v>630183</v>
      </c>
      <c r="N143" s="108">
        <v>0</v>
      </c>
      <c r="O143" s="108">
        <v>0</v>
      </c>
      <c r="P143" s="108">
        <v>0</v>
      </c>
      <c r="Q143" s="108">
        <v>0</v>
      </c>
      <c r="R143" s="108">
        <v>0</v>
      </c>
      <c r="S143" s="108">
        <v>112.2</v>
      </c>
      <c r="T143" s="108">
        <v>0</v>
      </c>
      <c r="V143" s="108">
        <f t="shared" si="70"/>
        <v>112.2</v>
      </c>
      <c r="AC143" s="108">
        <v>952.56</v>
      </c>
      <c r="AD143" s="108">
        <v>868.32</v>
      </c>
      <c r="AE143" s="108">
        <v>0</v>
      </c>
      <c r="AF143" s="108">
        <v>2482.16</v>
      </c>
      <c r="AG143" s="108">
        <v>2549</v>
      </c>
      <c r="AH143" s="108">
        <v>39</v>
      </c>
      <c r="AI143" s="108">
        <v>0</v>
      </c>
      <c r="AL143" s="108">
        <f t="shared" si="76"/>
        <v>6891.04</v>
      </c>
      <c r="AM143" s="108">
        <f t="shared" si="71"/>
        <v>7003.24</v>
      </c>
      <c r="BD143" s="108">
        <f t="shared" si="77"/>
        <v>0</v>
      </c>
      <c r="BI143" s="108">
        <v>66.34</v>
      </c>
      <c r="BJ143" s="108">
        <v>0</v>
      </c>
      <c r="BR143" s="108">
        <f t="shared" si="78"/>
        <v>66.34</v>
      </c>
      <c r="BS143" s="108">
        <v>952.56</v>
      </c>
      <c r="BT143" s="108">
        <v>868.32</v>
      </c>
      <c r="BU143" s="108">
        <v>0</v>
      </c>
      <c r="BV143" s="108">
        <v>2482.16</v>
      </c>
      <c r="BW143" s="108">
        <v>2549</v>
      </c>
      <c r="BX143" s="108">
        <v>39</v>
      </c>
      <c r="BY143" s="108">
        <v>0</v>
      </c>
      <c r="BZ143" s="108">
        <v>0</v>
      </c>
      <c r="CB143" s="108">
        <f t="shared" si="79"/>
        <v>6891.04</v>
      </c>
      <c r="CC143" s="108">
        <f t="shared" si="80"/>
        <v>6957.38</v>
      </c>
      <c r="CT143" s="108">
        <f t="shared" si="72"/>
        <v>0</v>
      </c>
      <c r="CU143" s="108">
        <v>952.56</v>
      </c>
      <c r="CV143" s="108">
        <v>868.32</v>
      </c>
      <c r="CW143" s="108">
        <v>0</v>
      </c>
      <c r="CX143" s="108">
        <v>2482.16</v>
      </c>
      <c r="CY143" s="108">
        <v>2549</v>
      </c>
      <c r="CZ143" s="108">
        <v>39</v>
      </c>
      <c r="DA143" s="108">
        <v>0</v>
      </c>
      <c r="DB143" s="108">
        <v>0</v>
      </c>
      <c r="DD143" s="108">
        <v>0</v>
      </c>
      <c r="DE143" s="108">
        <f t="shared" si="81"/>
        <v>6891.04</v>
      </c>
      <c r="DF143" s="108">
        <f t="shared" si="82"/>
        <v>6891.04</v>
      </c>
      <c r="DG143" s="108">
        <v>952.56</v>
      </c>
      <c r="DH143" s="108">
        <v>868.32</v>
      </c>
      <c r="DI143" s="108">
        <v>0</v>
      </c>
      <c r="DJ143" s="108">
        <v>2482.16</v>
      </c>
      <c r="DK143" s="108">
        <v>2549</v>
      </c>
      <c r="DL143" s="108">
        <v>39</v>
      </c>
      <c r="DM143" s="108">
        <v>0</v>
      </c>
      <c r="DN143" s="108">
        <v>0</v>
      </c>
      <c r="DO143" s="108">
        <f t="shared" si="83"/>
        <v>6891.04</v>
      </c>
      <c r="DS143" s="108">
        <f t="shared" si="73"/>
        <v>0</v>
      </c>
      <c r="DT143" s="108">
        <v>952.5600000000004</v>
      </c>
      <c r="DU143" s="108">
        <v>868.31999999999982</v>
      </c>
      <c r="DV143" s="108">
        <v>0</v>
      </c>
      <c r="DW143" s="108">
        <v>2482.1500000000015</v>
      </c>
      <c r="DX143" s="108">
        <v>2548.9899999999998</v>
      </c>
      <c r="DY143" s="108">
        <v>39</v>
      </c>
      <c r="DZ143" s="108">
        <v>0</v>
      </c>
      <c r="EA143" s="108">
        <v>0</v>
      </c>
      <c r="ED143" s="108">
        <v>1728.3</v>
      </c>
      <c r="EE143" s="108">
        <f t="shared" si="74"/>
        <v>8619.3200000000015</v>
      </c>
      <c r="EF143" s="108">
        <f t="shared" si="75"/>
        <v>8619.3200000000015</v>
      </c>
      <c r="EG143" s="108">
        <v>0</v>
      </c>
      <c r="EH143" s="108">
        <v>0</v>
      </c>
      <c r="EI143" s="108">
        <v>0</v>
      </c>
      <c r="EJ143" s="108">
        <v>0</v>
      </c>
      <c r="EK143" s="108">
        <v>0</v>
      </c>
      <c r="EL143" s="108">
        <v>0</v>
      </c>
      <c r="EM143" s="108">
        <v>0</v>
      </c>
      <c r="EN143" s="108">
        <f t="shared" si="58"/>
        <v>0</v>
      </c>
      <c r="EO143" s="108">
        <v>5188.8</v>
      </c>
      <c r="EP143" s="108">
        <v>52.5</v>
      </c>
      <c r="EQ143" s="108">
        <v>0</v>
      </c>
      <c r="ER143" s="108">
        <v>0</v>
      </c>
      <c r="ES143" s="108">
        <v>0</v>
      </c>
      <c r="ET143" s="108">
        <v>2550.98</v>
      </c>
      <c r="EU143" s="108">
        <v>0</v>
      </c>
      <c r="EV143" s="108">
        <v>0</v>
      </c>
      <c r="EW143" s="108">
        <v>1539</v>
      </c>
      <c r="EX143" s="108">
        <v>0</v>
      </c>
      <c r="EY143" s="108">
        <v>1312.2</v>
      </c>
      <c r="EZ143" s="108">
        <v>892.08</v>
      </c>
      <c r="FD143" s="108">
        <f t="shared" si="59"/>
        <v>11535.560000000001</v>
      </c>
      <c r="FE143" s="108">
        <f t="shared" si="60"/>
        <v>11535.560000000001</v>
      </c>
      <c r="FM143" s="108">
        <f t="shared" si="61"/>
        <v>0</v>
      </c>
      <c r="FU143" s="108">
        <f t="shared" si="57"/>
        <v>0</v>
      </c>
      <c r="FV143" s="108">
        <v>71.33</v>
      </c>
      <c r="FY143" s="108">
        <f>-892.08+94.5</f>
        <v>-797.58</v>
      </c>
      <c r="GB143" s="108">
        <f t="shared" si="62"/>
        <v>-726.25</v>
      </c>
      <c r="GJ143" s="108">
        <f t="shared" si="63"/>
        <v>0</v>
      </c>
      <c r="GK143" s="108">
        <v>5188.8</v>
      </c>
      <c r="GL143" s="108">
        <v>52.5</v>
      </c>
      <c r="GM143" s="108">
        <v>0</v>
      </c>
      <c r="GN143" s="108">
        <v>0</v>
      </c>
      <c r="GO143" s="108">
        <v>0</v>
      </c>
      <c r="GP143" s="108">
        <v>2550.98</v>
      </c>
      <c r="GQ143" s="108">
        <v>0</v>
      </c>
      <c r="GR143" s="108">
        <v>0</v>
      </c>
      <c r="GS143" s="108">
        <v>1539</v>
      </c>
      <c r="GT143" s="108">
        <v>0</v>
      </c>
      <c r="GU143" s="108">
        <v>1312.2</v>
      </c>
      <c r="GV143" s="120">
        <v>94.5</v>
      </c>
      <c r="GX143" s="108">
        <v>71.33</v>
      </c>
      <c r="GY143" s="108">
        <f t="shared" si="64"/>
        <v>10809.310000000001</v>
      </c>
      <c r="GZ143" s="108">
        <f t="shared" si="65"/>
        <v>10083.060000000001</v>
      </c>
      <c r="HR143" s="108">
        <f t="shared" si="66"/>
        <v>0</v>
      </c>
      <c r="HS143" s="108">
        <v>5188.8</v>
      </c>
      <c r="HT143" s="108">
        <v>52.5</v>
      </c>
      <c r="HU143" s="108">
        <v>0</v>
      </c>
      <c r="HV143" s="108">
        <v>0</v>
      </c>
      <c r="HW143" s="108">
        <v>0</v>
      </c>
      <c r="HX143" s="108">
        <v>2550.98</v>
      </c>
      <c r="HY143" s="108">
        <v>0</v>
      </c>
      <c r="HZ143" s="108">
        <v>0</v>
      </c>
      <c r="IA143" s="108">
        <v>1539</v>
      </c>
      <c r="IB143" s="108">
        <v>0</v>
      </c>
      <c r="IC143" s="108">
        <v>1312.2</v>
      </c>
      <c r="ID143" s="108">
        <v>94.5</v>
      </c>
      <c r="IF143" s="108">
        <v>71.33</v>
      </c>
      <c r="II143" s="108">
        <f t="shared" si="67"/>
        <v>10809.310000000001</v>
      </c>
      <c r="IJ143" s="108">
        <f t="shared" si="68"/>
        <v>10809.310000000001</v>
      </c>
      <c r="IM143" s="108">
        <v>5188.800000000002</v>
      </c>
      <c r="IN143" s="108">
        <v>52.5</v>
      </c>
      <c r="IO143" s="108">
        <v>0</v>
      </c>
      <c r="IP143" s="108">
        <v>0</v>
      </c>
      <c r="IQ143" s="108">
        <v>0</v>
      </c>
      <c r="IR143" s="108">
        <v>2550.9600000000005</v>
      </c>
      <c r="IS143" s="108">
        <v>0</v>
      </c>
      <c r="IT143" s="108">
        <v>0</v>
      </c>
      <c r="IU143" s="108">
        <v>1539</v>
      </c>
      <c r="IV143" s="108">
        <v>0</v>
      </c>
      <c r="IW143" s="108">
        <v>1312.2000000000005</v>
      </c>
      <c r="IX143" s="108">
        <v>94.5</v>
      </c>
      <c r="IZ143" s="108">
        <v>71.33</v>
      </c>
      <c r="JC143" s="108">
        <f t="shared" si="56"/>
        <v>10809.290000000003</v>
      </c>
      <c r="JD143" s="108">
        <f t="shared" si="69"/>
        <v>10809.290000000003</v>
      </c>
    </row>
    <row r="144" spans="1:264" x14ac:dyDescent="0.25">
      <c r="A144" s="107">
        <v>730091</v>
      </c>
      <c r="N144" s="108">
        <v>0</v>
      </c>
      <c r="O144" s="108">
        <v>-245.76</v>
      </c>
      <c r="P144" s="108">
        <v>0</v>
      </c>
      <c r="Q144" s="108">
        <v>0</v>
      </c>
      <c r="R144" s="108">
        <v>-792.81000000000006</v>
      </c>
      <c r="S144" s="108">
        <v>0</v>
      </c>
      <c r="T144" s="108">
        <v>0</v>
      </c>
      <c r="V144" s="108">
        <f t="shared" si="70"/>
        <v>-1038.5700000000002</v>
      </c>
      <c r="AC144" s="108">
        <v>0</v>
      </c>
      <c r="AD144" s="108">
        <v>0</v>
      </c>
      <c r="AE144" s="108">
        <v>0</v>
      </c>
      <c r="AF144" s="108">
        <v>616.98</v>
      </c>
      <c r="AG144" s="108">
        <v>421.59</v>
      </c>
      <c r="AH144" s="108">
        <v>0</v>
      </c>
      <c r="AI144" s="108">
        <v>0</v>
      </c>
      <c r="AL144" s="108">
        <f t="shared" si="76"/>
        <v>1038.57</v>
      </c>
      <c r="AM144" s="108">
        <f t="shared" si="71"/>
        <v>0</v>
      </c>
      <c r="BA144" s="108">
        <v>-200.79</v>
      </c>
      <c r="BD144" s="108">
        <f t="shared" si="77"/>
        <v>-200.79</v>
      </c>
      <c r="BI144" s="108">
        <v>4.04</v>
      </c>
      <c r="BJ144" s="108">
        <v>0</v>
      </c>
      <c r="BR144" s="108">
        <f t="shared" si="78"/>
        <v>4.04</v>
      </c>
      <c r="BS144" s="108">
        <v>0</v>
      </c>
      <c r="BT144" s="108">
        <v>0</v>
      </c>
      <c r="BU144" s="108">
        <v>0</v>
      </c>
      <c r="BV144" s="108">
        <v>616.98</v>
      </c>
      <c r="BW144" s="108">
        <v>421.59</v>
      </c>
      <c r="BX144" s="108">
        <v>0</v>
      </c>
      <c r="BY144" s="108">
        <v>0</v>
      </c>
      <c r="BZ144" s="108">
        <v>0</v>
      </c>
      <c r="CB144" s="108">
        <f t="shared" si="79"/>
        <v>1038.57</v>
      </c>
      <c r="CC144" s="108">
        <f t="shared" si="80"/>
        <v>841.81999999999994</v>
      </c>
      <c r="CT144" s="108">
        <f t="shared" si="72"/>
        <v>0</v>
      </c>
      <c r="CU144" s="108">
        <v>0</v>
      </c>
      <c r="CV144" s="108">
        <v>0</v>
      </c>
      <c r="CW144" s="108">
        <v>0</v>
      </c>
      <c r="CX144" s="108">
        <v>616.98</v>
      </c>
      <c r="CY144" s="108">
        <v>421.59</v>
      </c>
      <c r="CZ144" s="108">
        <v>0</v>
      </c>
      <c r="DA144" s="108">
        <v>0</v>
      </c>
      <c r="DB144" s="108">
        <v>0</v>
      </c>
      <c r="DD144" s="108">
        <v>0</v>
      </c>
      <c r="DE144" s="108">
        <f t="shared" si="81"/>
        <v>1038.57</v>
      </c>
      <c r="DF144" s="108">
        <f t="shared" si="82"/>
        <v>1038.57</v>
      </c>
      <c r="DG144" s="108">
        <v>0</v>
      </c>
      <c r="DH144" s="108">
        <v>0</v>
      </c>
      <c r="DI144" s="108">
        <v>0</v>
      </c>
      <c r="DJ144" s="108">
        <v>616.98</v>
      </c>
      <c r="DK144" s="108">
        <v>421.59</v>
      </c>
      <c r="DL144" s="108">
        <v>0</v>
      </c>
      <c r="DM144" s="108">
        <v>0</v>
      </c>
      <c r="DN144" s="108">
        <v>0</v>
      </c>
      <c r="DO144" s="108">
        <f t="shared" si="83"/>
        <v>1038.57</v>
      </c>
      <c r="DS144" s="108">
        <f t="shared" si="73"/>
        <v>0</v>
      </c>
      <c r="DT144" s="108">
        <v>0</v>
      </c>
      <c r="DU144" s="108">
        <v>0</v>
      </c>
      <c r="DV144" s="108">
        <v>0</v>
      </c>
      <c r="DW144" s="108">
        <v>616.98</v>
      </c>
      <c r="DX144" s="108">
        <v>421.59000000000009</v>
      </c>
      <c r="DY144" s="108">
        <v>0</v>
      </c>
      <c r="DZ144" s="108">
        <v>0</v>
      </c>
      <c r="EA144" s="108">
        <v>0</v>
      </c>
      <c r="ED144" s="108">
        <v>432.08</v>
      </c>
      <c r="EE144" s="108">
        <f t="shared" si="74"/>
        <v>1470.65</v>
      </c>
      <c r="EF144" s="108">
        <f t="shared" si="75"/>
        <v>1470.65</v>
      </c>
      <c r="EG144" s="108">
        <v>0</v>
      </c>
      <c r="EH144" s="108">
        <v>0</v>
      </c>
      <c r="EI144" s="108">
        <v>0</v>
      </c>
      <c r="EJ144" s="108">
        <v>0</v>
      </c>
      <c r="EK144" s="108">
        <v>1135.05</v>
      </c>
      <c r="EL144" s="108">
        <v>0</v>
      </c>
      <c r="EM144" s="108">
        <v>0</v>
      </c>
      <c r="EN144" s="108">
        <f t="shared" si="58"/>
        <v>1135.05</v>
      </c>
      <c r="EO144" s="108">
        <v>1621.5</v>
      </c>
      <c r="EP144" s="108">
        <v>0</v>
      </c>
      <c r="EQ144" s="108">
        <v>0</v>
      </c>
      <c r="ER144" s="108">
        <v>0</v>
      </c>
      <c r="ES144" s="108">
        <v>0</v>
      </c>
      <c r="ET144" s="108">
        <v>474.6</v>
      </c>
      <c r="EU144" s="108">
        <v>0</v>
      </c>
      <c r="EV144" s="108">
        <v>0</v>
      </c>
      <c r="EW144" s="108">
        <v>283.5</v>
      </c>
      <c r="EX144" s="108">
        <v>0</v>
      </c>
      <c r="EY144" s="108">
        <v>94.5</v>
      </c>
      <c r="EZ144" s="108">
        <v>0</v>
      </c>
      <c r="FD144" s="108">
        <f t="shared" si="59"/>
        <v>2474.1</v>
      </c>
      <c r="FE144" s="108">
        <f t="shared" si="60"/>
        <v>3609.1499999999996</v>
      </c>
      <c r="FM144" s="108">
        <f t="shared" si="61"/>
        <v>0</v>
      </c>
      <c r="FU144" s="108">
        <f t="shared" si="57"/>
        <v>0</v>
      </c>
      <c r="FV144" s="108">
        <v>0</v>
      </c>
      <c r="GB144" s="108">
        <f t="shared" si="62"/>
        <v>0</v>
      </c>
      <c r="GJ144" s="108">
        <f t="shared" si="63"/>
        <v>0</v>
      </c>
      <c r="GK144" s="108">
        <v>1621.5</v>
      </c>
      <c r="GL144" s="108">
        <v>0</v>
      </c>
      <c r="GM144" s="108">
        <v>0</v>
      </c>
      <c r="GN144" s="108">
        <v>0</v>
      </c>
      <c r="GO144" s="108">
        <v>0</v>
      </c>
      <c r="GP144" s="108">
        <v>474.6</v>
      </c>
      <c r="GQ144" s="108">
        <v>0</v>
      </c>
      <c r="GR144" s="108">
        <v>0</v>
      </c>
      <c r="GS144" s="108">
        <v>283.5</v>
      </c>
      <c r="GT144" s="108">
        <v>0</v>
      </c>
      <c r="GU144" s="108">
        <v>94.5</v>
      </c>
      <c r="GV144" s="108">
        <v>0</v>
      </c>
      <c r="GX144" s="108">
        <v>0</v>
      </c>
      <c r="GY144" s="108">
        <f t="shared" si="64"/>
        <v>2474.1</v>
      </c>
      <c r="GZ144" s="108">
        <f t="shared" si="65"/>
        <v>2474.1</v>
      </c>
      <c r="HR144" s="108">
        <f t="shared" si="66"/>
        <v>0</v>
      </c>
      <c r="HS144" s="108">
        <v>1621.5</v>
      </c>
      <c r="HT144" s="108">
        <v>0</v>
      </c>
      <c r="HU144" s="108">
        <v>0</v>
      </c>
      <c r="HV144" s="108">
        <v>0</v>
      </c>
      <c r="HW144" s="108">
        <v>0</v>
      </c>
      <c r="HX144" s="108">
        <v>474.6</v>
      </c>
      <c r="HY144" s="108">
        <v>0</v>
      </c>
      <c r="HZ144" s="108">
        <v>0</v>
      </c>
      <c r="IA144" s="108">
        <v>283.5</v>
      </c>
      <c r="IB144" s="108">
        <v>0</v>
      </c>
      <c r="IC144" s="108">
        <v>94.5</v>
      </c>
      <c r="ID144" s="108">
        <v>0</v>
      </c>
      <c r="IF144" s="108">
        <v>0</v>
      </c>
      <c r="II144" s="108">
        <f t="shared" si="67"/>
        <v>2474.1</v>
      </c>
      <c r="IJ144" s="108">
        <f t="shared" si="68"/>
        <v>2474.1</v>
      </c>
      <c r="IM144" s="108">
        <v>1621.5</v>
      </c>
      <c r="IN144" s="108">
        <v>0</v>
      </c>
      <c r="IO144" s="108">
        <v>0</v>
      </c>
      <c r="IP144" s="108">
        <v>0</v>
      </c>
      <c r="IQ144" s="108">
        <v>0</v>
      </c>
      <c r="IR144" s="108">
        <v>474.60000000000014</v>
      </c>
      <c r="IS144" s="108">
        <v>0</v>
      </c>
      <c r="IT144" s="108">
        <v>0</v>
      </c>
      <c r="IU144" s="108">
        <v>283.5</v>
      </c>
      <c r="IV144" s="108">
        <v>0</v>
      </c>
      <c r="IW144" s="108">
        <v>94.5</v>
      </c>
      <c r="IX144" s="108">
        <v>0</v>
      </c>
      <c r="IZ144" s="108">
        <v>0</v>
      </c>
      <c r="JC144" s="108">
        <f t="shared" si="56"/>
        <v>2474.1000000000004</v>
      </c>
      <c r="JD144" s="108">
        <f t="shared" si="69"/>
        <v>2474.1000000000004</v>
      </c>
    </row>
    <row r="145" spans="1:264" x14ac:dyDescent="0.25">
      <c r="A145" s="107">
        <v>730179</v>
      </c>
      <c r="N145" s="108">
        <v>0</v>
      </c>
      <c r="O145" s="108">
        <v>0</v>
      </c>
      <c r="P145" s="108">
        <v>0</v>
      </c>
      <c r="Q145" s="108">
        <v>0</v>
      </c>
      <c r="R145" s="108">
        <v>0</v>
      </c>
      <c r="S145" s="108">
        <v>0</v>
      </c>
      <c r="T145" s="108">
        <v>0</v>
      </c>
      <c r="V145" s="108">
        <f t="shared" si="70"/>
        <v>0</v>
      </c>
      <c r="AC145" s="108">
        <v>0</v>
      </c>
      <c r="AD145" s="108">
        <v>0</v>
      </c>
      <c r="AE145" s="108">
        <v>0</v>
      </c>
      <c r="AF145" s="108">
        <v>0</v>
      </c>
      <c r="AG145" s="108">
        <v>1180.45</v>
      </c>
      <c r="AH145" s="108">
        <v>0</v>
      </c>
      <c r="AI145" s="108">
        <v>0</v>
      </c>
      <c r="AL145" s="108">
        <f t="shared" si="76"/>
        <v>1180.45</v>
      </c>
      <c r="AM145" s="108">
        <f t="shared" si="71"/>
        <v>1180.45</v>
      </c>
      <c r="BD145" s="108">
        <f t="shared" si="77"/>
        <v>0</v>
      </c>
      <c r="BI145" s="108">
        <v>0</v>
      </c>
      <c r="BJ145" s="108">
        <v>0</v>
      </c>
      <c r="BR145" s="108">
        <f t="shared" si="78"/>
        <v>0</v>
      </c>
      <c r="BS145" s="108">
        <v>0</v>
      </c>
      <c r="BT145" s="108">
        <v>0</v>
      </c>
      <c r="BU145" s="108">
        <v>0</v>
      </c>
      <c r="BV145" s="108">
        <v>0</v>
      </c>
      <c r="BW145" s="108">
        <v>1180.45</v>
      </c>
      <c r="BX145" s="108">
        <v>0</v>
      </c>
      <c r="BY145" s="108">
        <v>0</v>
      </c>
      <c r="BZ145" s="108">
        <v>0</v>
      </c>
      <c r="CB145" s="108">
        <f t="shared" si="79"/>
        <v>1180.45</v>
      </c>
      <c r="CC145" s="108">
        <f t="shared" si="80"/>
        <v>1180.45</v>
      </c>
      <c r="CT145" s="108">
        <f t="shared" si="72"/>
        <v>0</v>
      </c>
      <c r="CU145" s="108">
        <v>0</v>
      </c>
      <c r="CV145" s="108">
        <v>0</v>
      </c>
      <c r="CW145" s="108">
        <v>0</v>
      </c>
      <c r="CX145" s="108">
        <v>0</v>
      </c>
      <c r="CY145" s="108">
        <v>1180.45</v>
      </c>
      <c r="CZ145" s="108">
        <v>0</v>
      </c>
      <c r="DA145" s="108">
        <v>0</v>
      </c>
      <c r="DB145" s="108">
        <v>0</v>
      </c>
      <c r="DD145" s="108">
        <v>0</v>
      </c>
      <c r="DE145" s="108">
        <f t="shared" si="81"/>
        <v>1180.45</v>
      </c>
      <c r="DF145" s="108">
        <f t="shared" si="82"/>
        <v>1180.45</v>
      </c>
      <c r="DG145" s="108">
        <v>0</v>
      </c>
      <c r="DH145" s="108">
        <v>0</v>
      </c>
      <c r="DI145" s="108">
        <v>0</v>
      </c>
      <c r="DJ145" s="108">
        <v>0</v>
      </c>
      <c r="DK145" s="108">
        <v>1180.45</v>
      </c>
      <c r="DL145" s="108">
        <v>0</v>
      </c>
      <c r="DM145" s="108">
        <v>0</v>
      </c>
      <c r="DN145" s="108">
        <v>0</v>
      </c>
      <c r="DO145" s="108">
        <f t="shared" si="83"/>
        <v>1180.45</v>
      </c>
      <c r="DS145" s="108">
        <f t="shared" si="73"/>
        <v>0</v>
      </c>
      <c r="DT145" s="108">
        <v>0</v>
      </c>
      <c r="DU145" s="108">
        <v>0</v>
      </c>
      <c r="DV145" s="108">
        <v>0</v>
      </c>
      <c r="DW145" s="108">
        <v>0</v>
      </c>
      <c r="DX145" s="108">
        <v>1180.4600000000007</v>
      </c>
      <c r="DY145" s="108">
        <v>0</v>
      </c>
      <c r="DZ145" s="108">
        <v>0</v>
      </c>
      <c r="EA145" s="108">
        <v>0</v>
      </c>
      <c r="ED145" s="108">
        <v>0</v>
      </c>
      <c r="EE145" s="108">
        <f t="shared" si="74"/>
        <v>1180.4600000000007</v>
      </c>
      <c r="EF145" s="108">
        <f t="shared" si="75"/>
        <v>1180.4600000000007</v>
      </c>
      <c r="EG145" s="108">
        <v>0</v>
      </c>
      <c r="EH145" s="108">
        <v>0</v>
      </c>
      <c r="EI145" s="108">
        <v>0</v>
      </c>
      <c r="EJ145" s="108">
        <v>0</v>
      </c>
      <c r="EK145" s="108">
        <v>0</v>
      </c>
      <c r="EL145" s="108">
        <v>0</v>
      </c>
      <c r="EM145" s="108">
        <v>0</v>
      </c>
      <c r="EN145" s="108">
        <f t="shared" si="58"/>
        <v>0</v>
      </c>
      <c r="EO145" s="108">
        <v>2189.0300000000002</v>
      </c>
      <c r="EP145" s="108">
        <v>0</v>
      </c>
      <c r="EQ145" s="108">
        <v>0</v>
      </c>
      <c r="ER145" s="108">
        <v>0</v>
      </c>
      <c r="ES145" s="108">
        <v>0</v>
      </c>
      <c r="ET145" s="108">
        <v>0</v>
      </c>
      <c r="EU145" s="108">
        <v>0</v>
      </c>
      <c r="EV145" s="108">
        <v>0</v>
      </c>
      <c r="EW145" s="108">
        <v>0</v>
      </c>
      <c r="EX145" s="108">
        <v>0</v>
      </c>
      <c r="EY145" s="108">
        <v>0</v>
      </c>
      <c r="EZ145" s="108">
        <v>0</v>
      </c>
      <c r="FC145" s="108">
        <v>97.6</v>
      </c>
      <c r="FD145" s="108">
        <f t="shared" si="59"/>
        <v>2286.63</v>
      </c>
      <c r="FE145" s="108">
        <f t="shared" si="60"/>
        <v>2286.63</v>
      </c>
      <c r="FM145" s="108">
        <f t="shared" si="61"/>
        <v>0</v>
      </c>
      <c r="FU145" s="108">
        <f t="shared" si="57"/>
        <v>0</v>
      </c>
      <c r="FV145" s="108">
        <v>0</v>
      </c>
      <c r="GB145" s="108">
        <f t="shared" si="62"/>
        <v>0</v>
      </c>
      <c r="GJ145" s="108">
        <f t="shared" si="63"/>
        <v>0</v>
      </c>
      <c r="GK145" s="108">
        <v>2189.0300000000002</v>
      </c>
      <c r="GL145" s="108">
        <v>0</v>
      </c>
      <c r="GM145" s="108">
        <v>0</v>
      </c>
      <c r="GN145" s="108">
        <v>0</v>
      </c>
      <c r="GO145" s="108">
        <v>0</v>
      </c>
      <c r="GP145" s="108">
        <v>0</v>
      </c>
      <c r="GQ145" s="108">
        <v>0</v>
      </c>
      <c r="GR145" s="108">
        <v>0</v>
      </c>
      <c r="GS145" s="108">
        <v>0</v>
      </c>
      <c r="GT145" s="108">
        <v>0</v>
      </c>
      <c r="GU145" s="108">
        <v>0</v>
      </c>
      <c r="GV145" s="108">
        <v>0</v>
      </c>
      <c r="GX145" s="108">
        <v>0</v>
      </c>
      <c r="GY145" s="108">
        <f t="shared" si="64"/>
        <v>2189.0300000000002</v>
      </c>
      <c r="GZ145" s="108">
        <f t="shared" si="65"/>
        <v>2189.0300000000002</v>
      </c>
      <c r="HR145" s="108">
        <f t="shared" si="66"/>
        <v>0</v>
      </c>
      <c r="HS145" s="108">
        <v>2189.0300000000002</v>
      </c>
      <c r="HT145" s="108">
        <v>0</v>
      </c>
      <c r="HU145" s="108">
        <v>0</v>
      </c>
      <c r="HV145" s="108">
        <v>0</v>
      </c>
      <c r="HW145" s="108">
        <v>0</v>
      </c>
      <c r="HX145" s="108">
        <v>0</v>
      </c>
      <c r="HY145" s="108">
        <v>0</v>
      </c>
      <c r="HZ145" s="108">
        <v>0</v>
      </c>
      <c r="IA145" s="108">
        <v>0</v>
      </c>
      <c r="IB145" s="108">
        <v>0</v>
      </c>
      <c r="IC145" s="108">
        <v>0</v>
      </c>
      <c r="ID145" s="108">
        <v>0</v>
      </c>
      <c r="IF145" s="108">
        <v>0</v>
      </c>
      <c r="II145" s="108">
        <f t="shared" si="67"/>
        <v>2189.0300000000002</v>
      </c>
      <c r="IJ145" s="108">
        <f t="shared" si="68"/>
        <v>2189.0300000000002</v>
      </c>
      <c r="IM145" s="108">
        <v>2189.0099999999989</v>
      </c>
      <c r="IN145" s="108">
        <v>0</v>
      </c>
      <c r="IO145" s="108">
        <v>0</v>
      </c>
      <c r="IP145" s="108">
        <v>0</v>
      </c>
      <c r="IQ145" s="108">
        <v>0</v>
      </c>
      <c r="IR145" s="108">
        <v>0</v>
      </c>
      <c r="IS145" s="108">
        <v>0</v>
      </c>
      <c r="IT145" s="108">
        <v>0</v>
      </c>
      <c r="IU145" s="108">
        <v>0</v>
      </c>
      <c r="IV145" s="108">
        <v>0</v>
      </c>
      <c r="IW145" s="108">
        <v>0</v>
      </c>
      <c r="IX145" s="108">
        <v>0</v>
      </c>
      <c r="IZ145" s="108">
        <v>0</v>
      </c>
      <c r="JC145" s="108">
        <f t="shared" si="56"/>
        <v>2189.0099999999989</v>
      </c>
      <c r="JD145" s="108">
        <f t="shared" si="69"/>
        <v>2189.0099999999989</v>
      </c>
    </row>
    <row r="146" spans="1:264" x14ac:dyDescent="0.25">
      <c r="A146" s="107">
        <v>730176</v>
      </c>
      <c r="N146" s="108">
        <v>-76.8</v>
      </c>
      <c r="O146" s="108">
        <v>0</v>
      </c>
      <c r="P146" s="108">
        <v>0</v>
      </c>
      <c r="Q146" s="108">
        <v>0</v>
      </c>
      <c r="R146" s="108">
        <v>0</v>
      </c>
      <c r="S146" s="108">
        <v>0</v>
      </c>
      <c r="T146" s="108">
        <v>0</v>
      </c>
      <c r="V146" s="108">
        <f t="shared" si="70"/>
        <v>-76.8</v>
      </c>
      <c r="AC146" s="108">
        <v>105.3</v>
      </c>
      <c r="AD146" s="108">
        <v>105.3</v>
      </c>
      <c r="AE146" s="108">
        <v>0</v>
      </c>
      <c r="AF146" s="108">
        <v>0</v>
      </c>
      <c r="AG146" s="108">
        <v>0</v>
      </c>
      <c r="AH146" s="108">
        <v>0</v>
      </c>
      <c r="AI146" s="108">
        <v>0</v>
      </c>
      <c r="AL146" s="108">
        <f t="shared" si="76"/>
        <v>210.6</v>
      </c>
      <c r="AM146" s="108">
        <f t="shared" si="71"/>
        <v>133.80000000000001</v>
      </c>
      <c r="BD146" s="108">
        <f t="shared" si="77"/>
        <v>0</v>
      </c>
      <c r="BI146" s="108">
        <v>10.47</v>
      </c>
      <c r="BJ146" s="108">
        <v>0</v>
      </c>
      <c r="BR146" s="108">
        <f t="shared" si="78"/>
        <v>10.47</v>
      </c>
      <c r="BS146" s="108">
        <v>105.3</v>
      </c>
      <c r="BT146" s="108">
        <v>105.3</v>
      </c>
      <c r="BU146" s="108">
        <v>0</v>
      </c>
      <c r="BV146" s="108">
        <v>0</v>
      </c>
      <c r="BW146" s="108">
        <v>0</v>
      </c>
      <c r="BX146" s="108">
        <v>0</v>
      </c>
      <c r="BY146" s="108">
        <v>0</v>
      </c>
      <c r="BZ146" s="108">
        <v>0</v>
      </c>
      <c r="CB146" s="108">
        <f t="shared" si="79"/>
        <v>210.6</v>
      </c>
      <c r="CC146" s="108">
        <f t="shared" si="80"/>
        <v>221.07</v>
      </c>
      <c r="CT146" s="108">
        <f t="shared" si="72"/>
        <v>0</v>
      </c>
      <c r="CU146" s="108">
        <v>105.3</v>
      </c>
      <c r="CV146" s="108">
        <v>105.3</v>
      </c>
      <c r="CW146" s="108">
        <v>0</v>
      </c>
      <c r="CX146" s="108">
        <v>0</v>
      </c>
      <c r="CY146" s="108">
        <v>0</v>
      </c>
      <c r="CZ146" s="108">
        <v>0</v>
      </c>
      <c r="DA146" s="108">
        <v>0</v>
      </c>
      <c r="DB146" s="108">
        <v>0</v>
      </c>
      <c r="DD146" s="108">
        <v>0</v>
      </c>
      <c r="DE146" s="108">
        <f t="shared" si="81"/>
        <v>210.6</v>
      </c>
      <c r="DF146" s="108">
        <f t="shared" si="82"/>
        <v>210.6</v>
      </c>
      <c r="DG146" s="108">
        <v>105.3</v>
      </c>
      <c r="DH146" s="108">
        <v>105.3</v>
      </c>
      <c r="DI146" s="108">
        <v>0</v>
      </c>
      <c r="DJ146" s="108">
        <v>0</v>
      </c>
      <c r="DK146" s="108">
        <v>0</v>
      </c>
      <c r="DL146" s="108">
        <v>0</v>
      </c>
      <c r="DM146" s="108">
        <v>0</v>
      </c>
      <c r="DN146" s="108">
        <v>0</v>
      </c>
      <c r="DO146" s="108">
        <f t="shared" si="83"/>
        <v>210.6</v>
      </c>
      <c r="DS146" s="108">
        <f t="shared" si="73"/>
        <v>0</v>
      </c>
      <c r="DT146" s="108">
        <v>105.29999999999997</v>
      </c>
      <c r="DU146" s="108">
        <v>105.29999999999997</v>
      </c>
      <c r="DV146" s="108">
        <v>0</v>
      </c>
      <c r="DW146" s="108">
        <v>0</v>
      </c>
      <c r="DX146" s="108">
        <v>0</v>
      </c>
      <c r="DY146" s="108">
        <v>0</v>
      </c>
      <c r="DZ146" s="108">
        <v>0</v>
      </c>
      <c r="EA146" s="108">
        <v>0</v>
      </c>
      <c r="ED146" s="108">
        <v>0</v>
      </c>
      <c r="EE146" s="108">
        <f t="shared" si="74"/>
        <v>210.59999999999994</v>
      </c>
      <c r="EF146" s="108">
        <f t="shared" si="75"/>
        <v>210.59999999999994</v>
      </c>
      <c r="EG146" s="108">
        <v>0</v>
      </c>
      <c r="EH146" s="108">
        <v>0</v>
      </c>
      <c r="EI146" s="108">
        <v>0</v>
      </c>
      <c r="EJ146" s="108">
        <v>0</v>
      </c>
      <c r="EK146" s="108">
        <v>0</v>
      </c>
      <c r="EL146" s="108">
        <v>0</v>
      </c>
      <c r="EM146" s="108">
        <v>0</v>
      </c>
      <c r="EN146" s="108">
        <f t="shared" si="58"/>
        <v>0</v>
      </c>
      <c r="EO146" s="108">
        <v>228.36</v>
      </c>
      <c r="EP146" s="108">
        <v>0</v>
      </c>
      <c r="EQ146" s="108">
        <v>0</v>
      </c>
      <c r="ER146" s="108">
        <v>0</v>
      </c>
      <c r="ES146" s="108">
        <v>0</v>
      </c>
      <c r="ET146" s="108">
        <v>0</v>
      </c>
      <c r="EU146" s="108">
        <v>0</v>
      </c>
      <c r="EV146" s="108">
        <v>0</v>
      </c>
      <c r="EW146" s="108">
        <v>17.55</v>
      </c>
      <c r="EX146" s="108">
        <v>0</v>
      </c>
      <c r="EY146" s="108">
        <v>263.25</v>
      </c>
      <c r="EZ146" s="108">
        <v>0</v>
      </c>
      <c r="FC146" s="108">
        <v>0</v>
      </c>
      <c r="FD146" s="108">
        <f t="shared" si="59"/>
        <v>509.16</v>
      </c>
      <c r="FE146" s="108">
        <f t="shared" si="60"/>
        <v>509.16</v>
      </c>
      <c r="FM146" s="108">
        <f t="shared" si="61"/>
        <v>0</v>
      </c>
      <c r="FU146" s="108">
        <f t="shared" si="57"/>
        <v>0</v>
      </c>
      <c r="FV146" s="108">
        <v>0</v>
      </c>
      <c r="GB146" s="108">
        <f t="shared" si="62"/>
        <v>0</v>
      </c>
      <c r="GJ146" s="108">
        <f t="shared" si="63"/>
        <v>0</v>
      </c>
      <c r="GK146" s="108">
        <v>228.36</v>
      </c>
      <c r="GL146" s="108">
        <v>0</v>
      </c>
      <c r="GM146" s="108">
        <v>0</v>
      </c>
      <c r="GN146" s="108">
        <v>0</v>
      </c>
      <c r="GO146" s="108">
        <v>0</v>
      </c>
      <c r="GP146" s="108">
        <v>0</v>
      </c>
      <c r="GQ146" s="108">
        <v>0</v>
      </c>
      <c r="GR146" s="108">
        <v>0</v>
      </c>
      <c r="GS146" s="108">
        <v>17.55</v>
      </c>
      <c r="GT146" s="108">
        <v>0</v>
      </c>
      <c r="GU146" s="108">
        <v>263.25</v>
      </c>
      <c r="GV146" s="108">
        <v>0</v>
      </c>
      <c r="GX146" s="108">
        <v>0</v>
      </c>
      <c r="GY146" s="108">
        <f t="shared" si="64"/>
        <v>509.16</v>
      </c>
      <c r="GZ146" s="108">
        <f t="shared" si="65"/>
        <v>509.16</v>
      </c>
      <c r="HR146" s="108">
        <f t="shared" si="66"/>
        <v>0</v>
      </c>
      <c r="HS146" s="108">
        <v>228.36</v>
      </c>
      <c r="HT146" s="108">
        <v>0</v>
      </c>
      <c r="HU146" s="108">
        <v>0</v>
      </c>
      <c r="HV146" s="108">
        <v>0</v>
      </c>
      <c r="HW146" s="108">
        <v>0</v>
      </c>
      <c r="HX146" s="108">
        <v>0</v>
      </c>
      <c r="HY146" s="108">
        <v>0</v>
      </c>
      <c r="HZ146" s="108">
        <v>0</v>
      </c>
      <c r="IA146" s="108">
        <v>17.55</v>
      </c>
      <c r="IB146" s="108">
        <v>0</v>
      </c>
      <c r="IC146" s="108">
        <v>263.25</v>
      </c>
      <c r="ID146" s="108">
        <v>0</v>
      </c>
      <c r="IF146" s="108">
        <v>0</v>
      </c>
      <c r="II146" s="108">
        <f t="shared" si="67"/>
        <v>509.16</v>
      </c>
      <c r="IJ146" s="108">
        <f t="shared" si="68"/>
        <v>509.16</v>
      </c>
      <c r="IM146" s="108">
        <v>228.37</v>
      </c>
      <c r="IN146" s="108">
        <v>0</v>
      </c>
      <c r="IO146" s="108">
        <v>0</v>
      </c>
      <c r="IP146" s="108">
        <v>0</v>
      </c>
      <c r="IQ146" s="108">
        <v>0</v>
      </c>
      <c r="IR146" s="108">
        <v>0</v>
      </c>
      <c r="IS146" s="108">
        <v>0</v>
      </c>
      <c r="IT146" s="108">
        <v>0</v>
      </c>
      <c r="IU146" s="108">
        <v>17.550000000000008</v>
      </c>
      <c r="IV146" s="108">
        <v>0</v>
      </c>
      <c r="IW146" s="108">
        <v>263.25</v>
      </c>
      <c r="IX146" s="108">
        <v>0</v>
      </c>
      <c r="IZ146" s="108">
        <v>0</v>
      </c>
      <c r="JC146" s="108">
        <f t="shared" si="56"/>
        <v>509.17</v>
      </c>
      <c r="JD146" s="108">
        <f t="shared" si="69"/>
        <v>509.17</v>
      </c>
    </row>
    <row r="147" spans="1:264" x14ac:dyDescent="0.25">
      <c r="A147" s="107">
        <v>730163</v>
      </c>
      <c r="N147" s="108">
        <v>0</v>
      </c>
      <c r="O147" s="108">
        <v>0</v>
      </c>
      <c r="P147" s="108">
        <v>0</v>
      </c>
      <c r="Q147" s="108">
        <v>0</v>
      </c>
      <c r="R147" s="108">
        <v>0</v>
      </c>
      <c r="S147" s="108">
        <v>0</v>
      </c>
      <c r="T147" s="108">
        <v>0</v>
      </c>
      <c r="V147" s="108">
        <f t="shared" si="70"/>
        <v>0</v>
      </c>
      <c r="AC147" s="108">
        <v>0</v>
      </c>
      <c r="AD147" s="108">
        <v>0</v>
      </c>
      <c r="AE147" s="108">
        <v>0</v>
      </c>
      <c r="AF147" s="108">
        <v>616.98</v>
      </c>
      <c r="AG147" s="108">
        <v>0</v>
      </c>
      <c r="AH147" s="108">
        <v>0</v>
      </c>
      <c r="AI147" s="108">
        <v>0</v>
      </c>
      <c r="AL147" s="108">
        <f t="shared" si="76"/>
        <v>616.98</v>
      </c>
      <c r="AM147" s="108">
        <f t="shared" si="71"/>
        <v>616.98</v>
      </c>
      <c r="BD147" s="108">
        <f t="shared" si="77"/>
        <v>0</v>
      </c>
      <c r="BI147" s="108">
        <v>0</v>
      </c>
      <c r="BJ147" s="108">
        <v>0</v>
      </c>
      <c r="BR147" s="108">
        <f t="shared" si="78"/>
        <v>0</v>
      </c>
      <c r="BS147" s="108">
        <v>0</v>
      </c>
      <c r="BT147" s="108">
        <v>0</v>
      </c>
      <c r="BU147" s="108">
        <v>0</v>
      </c>
      <c r="BV147" s="108">
        <v>616.98</v>
      </c>
      <c r="BW147" s="108">
        <v>0</v>
      </c>
      <c r="BX147" s="108">
        <v>0</v>
      </c>
      <c r="BY147" s="108">
        <v>0</v>
      </c>
      <c r="BZ147" s="108">
        <v>0</v>
      </c>
      <c r="CB147" s="108">
        <f t="shared" si="79"/>
        <v>616.98</v>
      </c>
      <c r="CC147" s="108">
        <f t="shared" si="80"/>
        <v>616.98</v>
      </c>
      <c r="CT147" s="108">
        <f t="shared" si="72"/>
        <v>0</v>
      </c>
      <c r="CU147" s="108">
        <v>0</v>
      </c>
      <c r="CV147" s="108">
        <v>0</v>
      </c>
      <c r="CW147" s="108">
        <v>0</v>
      </c>
      <c r="CX147" s="108">
        <v>616.98</v>
      </c>
      <c r="CY147" s="108">
        <v>0</v>
      </c>
      <c r="CZ147" s="108">
        <v>0</v>
      </c>
      <c r="DA147" s="108">
        <v>0</v>
      </c>
      <c r="DB147" s="108">
        <v>0</v>
      </c>
      <c r="DD147" s="108">
        <v>0</v>
      </c>
      <c r="DE147" s="108">
        <f t="shared" si="81"/>
        <v>616.98</v>
      </c>
      <c r="DF147" s="108">
        <f t="shared" si="82"/>
        <v>616.98</v>
      </c>
      <c r="DG147" s="108">
        <v>0</v>
      </c>
      <c r="DH147" s="108">
        <v>0</v>
      </c>
      <c r="DI147" s="108">
        <v>0</v>
      </c>
      <c r="DJ147" s="108">
        <v>616.98</v>
      </c>
      <c r="DK147" s="108">
        <v>0</v>
      </c>
      <c r="DL147" s="108">
        <v>0</v>
      </c>
      <c r="DM147" s="108">
        <v>0</v>
      </c>
      <c r="DN147" s="108">
        <v>0</v>
      </c>
      <c r="DO147" s="108">
        <f t="shared" si="83"/>
        <v>616.98</v>
      </c>
      <c r="DS147" s="108">
        <f t="shared" si="73"/>
        <v>0</v>
      </c>
      <c r="DT147" s="108">
        <v>0</v>
      </c>
      <c r="DU147" s="108">
        <v>0</v>
      </c>
      <c r="DV147" s="108">
        <v>0</v>
      </c>
      <c r="DW147" s="108">
        <v>616.98</v>
      </c>
      <c r="DX147" s="108">
        <v>0</v>
      </c>
      <c r="DY147" s="108">
        <v>0</v>
      </c>
      <c r="DZ147" s="108">
        <v>0</v>
      </c>
      <c r="EA147" s="108">
        <v>0</v>
      </c>
      <c r="ED147" s="108">
        <v>0</v>
      </c>
      <c r="EE147" s="108">
        <f t="shared" si="74"/>
        <v>616.98</v>
      </c>
      <c r="EF147" s="108">
        <f t="shared" si="75"/>
        <v>616.98</v>
      </c>
      <c r="EG147" s="108">
        <v>0</v>
      </c>
      <c r="EH147" s="108">
        <v>0</v>
      </c>
      <c r="EI147" s="108">
        <v>0</v>
      </c>
      <c r="EJ147" s="108">
        <v>0</v>
      </c>
      <c r="EK147" s="108">
        <v>0</v>
      </c>
      <c r="EL147" s="108">
        <v>0</v>
      </c>
      <c r="EM147" s="108">
        <v>0</v>
      </c>
      <c r="EN147" s="108">
        <f t="shared" si="58"/>
        <v>0</v>
      </c>
      <c r="EO147" s="108">
        <v>0</v>
      </c>
      <c r="EP147" s="108">
        <v>0</v>
      </c>
      <c r="EQ147" s="108">
        <v>0</v>
      </c>
      <c r="ER147" s="108">
        <v>0</v>
      </c>
      <c r="ES147" s="108">
        <v>0</v>
      </c>
      <c r="ET147" s="108">
        <v>0</v>
      </c>
      <c r="EU147" s="108">
        <v>0</v>
      </c>
      <c r="EV147" s="108">
        <v>0</v>
      </c>
      <c r="EW147" s="108">
        <v>0</v>
      </c>
      <c r="EX147" s="108">
        <v>0</v>
      </c>
      <c r="EY147" s="108">
        <v>0</v>
      </c>
      <c r="EZ147" s="108">
        <v>0</v>
      </c>
      <c r="FC147" s="108">
        <v>0</v>
      </c>
      <c r="FD147" s="108">
        <f t="shared" si="59"/>
        <v>0</v>
      </c>
      <c r="FE147" s="108">
        <f t="shared" si="60"/>
        <v>0</v>
      </c>
      <c r="FM147" s="108">
        <f t="shared" si="61"/>
        <v>0</v>
      </c>
      <c r="FU147" s="108">
        <f t="shared" si="57"/>
        <v>0</v>
      </c>
      <c r="FV147" s="108">
        <v>0</v>
      </c>
      <c r="GB147" s="108">
        <f t="shared" si="62"/>
        <v>0</v>
      </c>
      <c r="GJ147" s="108">
        <f t="shared" si="63"/>
        <v>0</v>
      </c>
      <c r="GK147" s="108">
        <v>0</v>
      </c>
      <c r="GL147" s="108">
        <v>0</v>
      </c>
      <c r="GM147" s="108">
        <v>0</v>
      </c>
      <c r="GN147" s="108">
        <v>0</v>
      </c>
      <c r="GO147" s="108">
        <v>0</v>
      </c>
      <c r="GP147" s="108">
        <v>0</v>
      </c>
      <c r="GQ147" s="108">
        <v>0</v>
      </c>
      <c r="GR147" s="108">
        <v>0</v>
      </c>
      <c r="GS147" s="108">
        <v>0</v>
      </c>
      <c r="GT147" s="108">
        <v>0</v>
      </c>
      <c r="GU147" s="108">
        <v>0</v>
      </c>
      <c r="GV147" s="108">
        <v>0</v>
      </c>
      <c r="GX147" s="108">
        <v>0</v>
      </c>
      <c r="GY147" s="108">
        <f t="shared" si="64"/>
        <v>0</v>
      </c>
      <c r="GZ147" s="108">
        <f t="shared" si="65"/>
        <v>0</v>
      </c>
      <c r="HR147" s="108">
        <f t="shared" si="66"/>
        <v>0</v>
      </c>
      <c r="HS147" s="108">
        <v>0</v>
      </c>
      <c r="HT147" s="108">
        <v>0</v>
      </c>
      <c r="HU147" s="108">
        <v>0</v>
      </c>
      <c r="HV147" s="108">
        <v>0</v>
      </c>
      <c r="HW147" s="108">
        <v>0</v>
      </c>
      <c r="HX147" s="108">
        <v>0</v>
      </c>
      <c r="HY147" s="108">
        <v>0</v>
      </c>
      <c r="HZ147" s="108">
        <v>0</v>
      </c>
      <c r="IA147" s="108">
        <v>0</v>
      </c>
      <c r="IB147" s="108">
        <v>0</v>
      </c>
      <c r="IC147" s="108">
        <v>0</v>
      </c>
      <c r="ID147" s="108">
        <v>0</v>
      </c>
      <c r="IF147" s="108">
        <v>0</v>
      </c>
      <c r="II147" s="108">
        <f t="shared" si="67"/>
        <v>0</v>
      </c>
      <c r="IJ147" s="108">
        <f t="shared" si="68"/>
        <v>0</v>
      </c>
      <c r="IM147" s="108">
        <v>0</v>
      </c>
      <c r="IN147" s="108">
        <v>0</v>
      </c>
      <c r="IO147" s="108">
        <v>0</v>
      </c>
      <c r="IP147" s="108">
        <v>0</v>
      </c>
      <c r="IQ147" s="108">
        <v>0</v>
      </c>
      <c r="IR147" s="108">
        <v>0</v>
      </c>
      <c r="IS147" s="108">
        <v>0</v>
      </c>
      <c r="IT147" s="108">
        <v>0</v>
      </c>
      <c r="IU147" s="108">
        <v>0</v>
      </c>
      <c r="IV147" s="108">
        <v>0</v>
      </c>
      <c r="IW147" s="108">
        <v>0</v>
      </c>
      <c r="IX147" s="108">
        <v>0</v>
      </c>
      <c r="IZ147" s="108">
        <v>0</v>
      </c>
      <c r="JC147" s="108">
        <f t="shared" si="56"/>
        <v>0</v>
      </c>
      <c r="JD147" s="108">
        <f t="shared" si="69"/>
        <v>0</v>
      </c>
    </row>
    <row r="148" spans="1:264" x14ac:dyDescent="0.25">
      <c r="A148" s="107">
        <v>536093</v>
      </c>
      <c r="B148" s="119"/>
      <c r="N148" s="108">
        <v>30.72</v>
      </c>
      <c r="O148" s="108">
        <v>30.72</v>
      </c>
      <c r="P148" s="108">
        <v>0</v>
      </c>
      <c r="Q148" s="108">
        <v>-45.3</v>
      </c>
      <c r="R148" s="108">
        <v>0</v>
      </c>
      <c r="S148" s="108">
        <v>0</v>
      </c>
      <c r="T148" s="108">
        <v>0</v>
      </c>
      <c r="V148" s="108">
        <f t="shared" si="70"/>
        <v>16.14</v>
      </c>
      <c r="AC148" s="108">
        <v>4268.16</v>
      </c>
      <c r="AD148" s="108">
        <v>2288.52</v>
      </c>
      <c r="AE148" s="108">
        <v>0</v>
      </c>
      <c r="AF148" s="108">
        <v>1172.26</v>
      </c>
      <c r="AG148" s="108">
        <v>0</v>
      </c>
      <c r="AH148" s="108">
        <v>39</v>
      </c>
      <c r="AI148" s="108">
        <v>0</v>
      </c>
      <c r="AL148" s="108">
        <f t="shared" si="76"/>
        <v>7767.9400000000005</v>
      </c>
      <c r="AM148" s="108">
        <f t="shared" si="71"/>
        <v>7784.0800000000008</v>
      </c>
      <c r="BD148" s="108">
        <f t="shared" si="77"/>
        <v>0</v>
      </c>
      <c r="BI148" s="108">
        <v>408.45</v>
      </c>
      <c r="BJ148" s="108">
        <v>0</v>
      </c>
      <c r="BR148" s="108">
        <f t="shared" si="78"/>
        <v>408.45</v>
      </c>
      <c r="BS148" s="108">
        <v>4268.16</v>
      </c>
      <c r="BT148" s="108">
        <v>2288.52</v>
      </c>
      <c r="BU148" s="108">
        <v>0</v>
      </c>
      <c r="BV148" s="108">
        <v>1172.26</v>
      </c>
      <c r="BW148" s="108">
        <v>0</v>
      </c>
      <c r="BX148" s="108">
        <v>39</v>
      </c>
      <c r="BY148" s="108">
        <v>0</v>
      </c>
      <c r="BZ148" s="108">
        <v>0</v>
      </c>
      <c r="CB148" s="108">
        <f t="shared" si="79"/>
        <v>7767.9400000000005</v>
      </c>
      <c r="CC148" s="108">
        <f t="shared" si="80"/>
        <v>8176.39</v>
      </c>
      <c r="CT148" s="108">
        <f t="shared" si="72"/>
        <v>0</v>
      </c>
      <c r="CU148" s="108">
        <v>4268.16</v>
      </c>
      <c r="CV148" s="108">
        <v>2288.52</v>
      </c>
      <c r="CW148" s="108">
        <v>0</v>
      </c>
      <c r="CX148" s="108">
        <v>1172.26</v>
      </c>
      <c r="CY148" s="108">
        <v>0</v>
      </c>
      <c r="CZ148" s="108">
        <v>39</v>
      </c>
      <c r="DA148" s="108">
        <v>0</v>
      </c>
      <c r="DB148" s="108">
        <v>0</v>
      </c>
      <c r="DD148" s="108">
        <v>0</v>
      </c>
      <c r="DE148" s="108">
        <f t="shared" si="81"/>
        <v>7767.9400000000005</v>
      </c>
      <c r="DF148" s="108">
        <f t="shared" si="82"/>
        <v>7767.9400000000005</v>
      </c>
      <c r="DG148" s="108">
        <v>4268.16</v>
      </c>
      <c r="DH148" s="108">
        <v>2288.52</v>
      </c>
      <c r="DI148" s="108">
        <v>0</v>
      </c>
      <c r="DJ148" s="108">
        <v>1172.26</v>
      </c>
      <c r="DK148" s="108">
        <v>0</v>
      </c>
      <c r="DL148" s="108">
        <v>39</v>
      </c>
      <c r="DM148" s="108">
        <v>0</v>
      </c>
      <c r="DN148" s="108">
        <v>0</v>
      </c>
      <c r="DO148" s="108">
        <f t="shared" si="83"/>
        <v>7767.9400000000005</v>
      </c>
      <c r="DS148" s="108">
        <f t="shared" si="73"/>
        <v>0</v>
      </c>
      <c r="DT148" s="108">
        <v>4268.1600000000035</v>
      </c>
      <c r="DU148" s="108">
        <v>2288.5199999999991</v>
      </c>
      <c r="DV148" s="108">
        <v>0</v>
      </c>
      <c r="DW148" s="108">
        <v>1172.2699999999988</v>
      </c>
      <c r="DX148" s="108">
        <v>0</v>
      </c>
      <c r="DY148" s="108">
        <v>39</v>
      </c>
      <c r="DZ148" s="108">
        <v>0</v>
      </c>
      <c r="EA148" s="108">
        <v>0</v>
      </c>
      <c r="ED148" s="108">
        <v>662.52</v>
      </c>
      <c r="EE148" s="108">
        <f t="shared" si="74"/>
        <v>8430.4700000000012</v>
      </c>
      <c r="EF148" s="108">
        <f t="shared" si="75"/>
        <v>8430.4700000000012</v>
      </c>
      <c r="EG148" s="108">
        <v>448.2</v>
      </c>
      <c r="EH148" s="108">
        <v>-1063.8</v>
      </c>
      <c r="EI148" s="108">
        <v>0</v>
      </c>
      <c r="EJ148" s="108">
        <v>545.79</v>
      </c>
      <c r="EK148" s="108">
        <v>0</v>
      </c>
      <c r="EL148" s="108">
        <v>-21</v>
      </c>
      <c r="EM148" s="108">
        <v>1330.2</v>
      </c>
      <c r="EN148" s="108">
        <f t="shared" si="58"/>
        <v>1239.3900000000001</v>
      </c>
      <c r="EO148" s="108">
        <v>0</v>
      </c>
      <c r="EP148" s="108">
        <v>0</v>
      </c>
      <c r="EQ148" s="108">
        <v>0</v>
      </c>
      <c r="ER148" s="108">
        <v>0</v>
      </c>
      <c r="ES148" s="108">
        <v>0</v>
      </c>
      <c r="ET148" s="108">
        <v>4595.71</v>
      </c>
      <c r="EU148" s="108">
        <v>0</v>
      </c>
      <c r="EV148" s="108">
        <v>951.72</v>
      </c>
      <c r="EW148" s="108">
        <v>1871.1</v>
      </c>
      <c r="EX148" s="108">
        <v>0</v>
      </c>
      <c r="EY148" s="108">
        <v>680.4</v>
      </c>
      <c r="EZ148" s="108">
        <v>0</v>
      </c>
      <c r="FD148" s="108">
        <f t="shared" si="59"/>
        <v>8098.93</v>
      </c>
      <c r="FE148" s="108">
        <f t="shared" si="60"/>
        <v>9338.32</v>
      </c>
      <c r="FM148" s="108">
        <f t="shared" si="61"/>
        <v>0</v>
      </c>
      <c r="FU148" s="108">
        <f t="shared" si="57"/>
        <v>0</v>
      </c>
      <c r="FV148" s="108">
        <v>0</v>
      </c>
      <c r="GB148" s="108">
        <f t="shared" si="62"/>
        <v>0</v>
      </c>
      <c r="GJ148" s="108">
        <f t="shared" si="63"/>
        <v>0</v>
      </c>
      <c r="GK148" s="108">
        <v>0</v>
      </c>
      <c r="GL148" s="108">
        <v>0</v>
      </c>
      <c r="GM148" s="108">
        <v>0</v>
      </c>
      <c r="GN148" s="108">
        <v>0</v>
      </c>
      <c r="GO148" s="108">
        <v>0</v>
      </c>
      <c r="GP148" s="108">
        <v>4595.71</v>
      </c>
      <c r="GQ148" s="108">
        <v>0</v>
      </c>
      <c r="GR148" s="108">
        <v>951.72</v>
      </c>
      <c r="GS148" s="108">
        <v>1871.1</v>
      </c>
      <c r="GT148" s="108">
        <v>0</v>
      </c>
      <c r="GU148" s="108">
        <v>680.4</v>
      </c>
      <c r="GV148" s="108">
        <v>0</v>
      </c>
      <c r="GX148" s="108">
        <v>0</v>
      </c>
      <c r="GY148" s="108">
        <f t="shared" si="64"/>
        <v>8098.93</v>
      </c>
      <c r="GZ148" s="108">
        <f t="shared" si="65"/>
        <v>8098.93</v>
      </c>
      <c r="HR148" s="108">
        <f t="shared" si="66"/>
        <v>0</v>
      </c>
      <c r="HS148" s="108">
        <v>0</v>
      </c>
      <c r="HT148" s="108">
        <v>0</v>
      </c>
      <c r="HU148" s="108">
        <v>0</v>
      </c>
      <c r="HV148" s="108">
        <v>0</v>
      </c>
      <c r="HW148" s="108">
        <v>0</v>
      </c>
      <c r="HX148" s="108">
        <v>4595.71</v>
      </c>
      <c r="HY148" s="108">
        <v>0</v>
      </c>
      <c r="HZ148" s="108">
        <v>951.72</v>
      </c>
      <c r="IA148" s="108">
        <v>1871.1</v>
      </c>
      <c r="IB148" s="108">
        <v>0</v>
      </c>
      <c r="IC148" s="108">
        <v>680.4</v>
      </c>
      <c r="ID148" s="108">
        <v>0</v>
      </c>
      <c r="IF148" s="108">
        <v>0</v>
      </c>
      <c r="II148" s="108">
        <f t="shared" si="67"/>
        <v>8098.93</v>
      </c>
      <c r="IJ148" s="108">
        <f t="shared" si="68"/>
        <v>8098.93</v>
      </c>
      <c r="IM148" s="108">
        <v>0</v>
      </c>
      <c r="IN148" s="108">
        <v>0</v>
      </c>
      <c r="IO148" s="108">
        <v>0</v>
      </c>
      <c r="IP148" s="108">
        <v>0</v>
      </c>
      <c r="IQ148" s="108">
        <v>0</v>
      </c>
      <c r="IR148" s="108">
        <v>4595.7100000000019</v>
      </c>
      <c r="IS148" s="108">
        <v>0</v>
      </c>
      <c r="IT148" s="108">
        <v>951.7199999999998</v>
      </c>
      <c r="IU148" s="108">
        <v>1871.0999999999995</v>
      </c>
      <c r="IV148" s="108">
        <v>0</v>
      </c>
      <c r="IW148" s="108">
        <v>680.39999999999975</v>
      </c>
      <c r="IX148" s="108">
        <v>0</v>
      </c>
      <c r="IZ148" s="108">
        <v>0</v>
      </c>
      <c r="JC148" s="108">
        <f t="shared" si="56"/>
        <v>8098.9300000000012</v>
      </c>
      <c r="JD148" s="108">
        <f t="shared" si="69"/>
        <v>8098.9300000000012</v>
      </c>
    </row>
    <row r="149" spans="1:264" x14ac:dyDescent="0.25">
      <c r="A149" s="107">
        <v>630239</v>
      </c>
      <c r="N149" s="108">
        <v>0</v>
      </c>
      <c r="O149" s="108">
        <v>0</v>
      </c>
      <c r="P149" s="108">
        <v>0</v>
      </c>
      <c r="Q149" s="108">
        <v>0</v>
      </c>
      <c r="R149" s="108">
        <v>0</v>
      </c>
      <c r="S149" s="108">
        <v>0</v>
      </c>
      <c r="T149" s="108">
        <v>0</v>
      </c>
      <c r="V149" s="108">
        <f t="shared" si="70"/>
        <v>0</v>
      </c>
      <c r="AC149" s="108">
        <v>631.79999999999995</v>
      </c>
      <c r="AD149" s="108">
        <v>435.24</v>
      </c>
      <c r="AE149" s="108">
        <v>0</v>
      </c>
      <c r="AF149" s="108">
        <v>308.49</v>
      </c>
      <c r="AG149" s="108">
        <v>1686.36</v>
      </c>
      <c r="AH149" s="108">
        <v>0</v>
      </c>
      <c r="AI149" s="108">
        <v>0</v>
      </c>
      <c r="AL149" s="108">
        <f t="shared" si="76"/>
        <v>3061.89</v>
      </c>
      <c r="AM149" s="108">
        <f t="shared" si="71"/>
        <v>3061.89</v>
      </c>
      <c r="BD149" s="108">
        <f t="shared" si="77"/>
        <v>0</v>
      </c>
      <c r="BI149" s="108">
        <v>68.69</v>
      </c>
      <c r="BJ149" s="108">
        <v>0</v>
      </c>
      <c r="BR149" s="108">
        <f t="shared" si="78"/>
        <v>68.69</v>
      </c>
      <c r="BS149" s="108">
        <v>631.79999999999995</v>
      </c>
      <c r="BT149" s="108">
        <v>435.24</v>
      </c>
      <c r="BU149" s="108">
        <v>0</v>
      </c>
      <c r="BV149" s="108">
        <v>308.49</v>
      </c>
      <c r="BW149" s="108">
        <v>1686.36</v>
      </c>
      <c r="BX149" s="108">
        <v>0</v>
      </c>
      <c r="BY149" s="108">
        <v>0</v>
      </c>
      <c r="BZ149" s="108">
        <v>0</v>
      </c>
      <c r="CB149" s="108">
        <f t="shared" si="79"/>
        <v>3061.89</v>
      </c>
      <c r="CC149" s="108">
        <f t="shared" si="80"/>
        <v>3130.58</v>
      </c>
      <c r="CT149" s="108">
        <f t="shared" si="72"/>
        <v>0</v>
      </c>
      <c r="CU149" s="108">
        <v>631.79999999999995</v>
      </c>
      <c r="CV149" s="108">
        <v>435.24</v>
      </c>
      <c r="CW149" s="108">
        <v>0</v>
      </c>
      <c r="CX149" s="108">
        <v>308.49</v>
      </c>
      <c r="CY149" s="108">
        <v>1686.36</v>
      </c>
      <c r="CZ149" s="108">
        <v>0</v>
      </c>
      <c r="DA149" s="108">
        <v>0</v>
      </c>
      <c r="DB149" s="108">
        <v>0</v>
      </c>
      <c r="DD149" s="108">
        <v>150</v>
      </c>
      <c r="DE149" s="108">
        <f t="shared" si="81"/>
        <v>3211.89</v>
      </c>
      <c r="DF149" s="108">
        <f t="shared" si="82"/>
        <v>3211.89</v>
      </c>
      <c r="DG149" s="108">
        <v>631.79999999999995</v>
      </c>
      <c r="DH149" s="108">
        <v>435.24</v>
      </c>
      <c r="DI149" s="108">
        <v>0</v>
      </c>
      <c r="DJ149" s="108">
        <v>308.49</v>
      </c>
      <c r="DK149" s="108">
        <v>1686.36</v>
      </c>
      <c r="DL149" s="108">
        <v>0</v>
      </c>
      <c r="DM149" s="108">
        <v>0</v>
      </c>
      <c r="DN149" s="108">
        <v>0</v>
      </c>
      <c r="DO149" s="108">
        <f t="shared" si="83"/>
        <v>3061.89</v>
      </c>
      <c r="DS149" s="108">
        <f t="shared" si="73"/>
        <v>0</v>
      </c>
      <c r="DT149" s="108">
        <v>631.79999999999995</v>
      </c>
      <c r="DU149" s="108">
        <v>435.23999999999978</v>
      </c>
      <c r="DV149" s="108">
        <v>0</v>
      </c>
      <c r="DW149" s="108">
        <v>308.49</v>
      </c>
      <c r="DX149" s="108">
        <v>1686.3600000000004</v>
      </c>
      <c r="DY149" s="108">
        <v>0</v>
      </c>
      <c r="DZ149" s="108">
        <v>0</v>
      </c>
      <c r="EA149" s="108">
        <v>0</v>
      </c>
      <c r="ED149" s="108">
        <v>576.1</v>
      </c>
      <c r="EE149" s="108">
        <f t="shared" si="74"/>
        <v>3637.9900000000002</v>
      </c>
      <c r="EF149" s="108">
        <f t="shared" si="75"/>
        <v>3637.9900000000002</v>
      </c>
      <c r="EG149" s="108">
        <v>0</v>
      </c>
      <c r="EH149" s="108">
        <v>0</v>
      </c>
      <c r="EI149" s="108">
        <v>0</v>
      </c>
      <c r="EJ149" s="108">
        <v>0</v>
      </c>
      <c r="EK149" s="108">
        <v>0</v>
      </c>
      <c r="EL149" s="108">
        <v>0</v>
      </c>
      <c r="EM149" s="108">
        <v>0</v>
      </c>
      <c r="EN149" s="108">
        <f t="shared" si="58"/>
        <v>0</v>
      </c>
      <c r="EO149" s="108">
        <v>4937.47</v>
      </c>
      <c r="EP149" s="108">
        <v>0</v>
      </c>
      <c r="EQ149" s="108">
        <v>0</v>
      </c>
      <c r="ER149" s="108">
        <v>0</v>
      </c>
      <c r="ES149" s="108">
        <v>0</v>
      </c>
      <c r="ET149" s="108">
        <v>1522.68</v>
      </c>
      <c r="EU149" s="108">
        <v>0</v>
      </c>
      <c r="EV149" s="108">
        <v>0</v>
      </c>
      <c r="EW149" s="108">
        <v>567</v>
      </c>
      <c r="EX149" s="108">
        <v>0</v>
      </c>
      <c r="EY149" s="108">
        <v>274.05</v>
      </c>
      <c r="EZ149" s="108">
        <v>0</v>
      </c>
      <c r="FD149" s="108">
        <f t="shared" si="59"/>
        <v>7301.2000000000007</v>
      </c>
      <c r="FE149" s="108">
        <f t="shared" si="60"/>
        <v>7301.2000000000007</v>
      </c>
      <c r="FM149" s="108">
        <f t="shared" si="61"/>
        <v>0</v>
      </c>
      <c r="FU149" s="108">
        <f t="shared" si="57"/>
        <v>0</v>
      </c>
      <c r="FV149" s="108">
        <v>0</v>
      </c>
      <c r="GB149" s="108">
        <f t="shared" si="62"/>
        <v>0</v>
      </c>
      <c r="GJ149" s="108">
        <f t="shared" si="63"/>
        <v>0</v>
      </c>
      <c r="GK149" s="108">
        <v>4937.47</v>
      </c>
      <c r="GL149" s="108">
        <v>0</v>
      </c>
      <c r="GM149" s="108">
        <v>0</v>
      </c>
      <c r="GN149" s="108">
        <v>0</v>
      </c>
      <c r="GO149" s="108">
        <v>0</v>
      </c>
      <c r="GP149" s="108">
        <v>1522.68</v>
      </c>
      <c r="GQ149" s="108">
        <v>0</v>
      </c>
      <c r="GR149" s="108">
        <v>0</v>
      </c>
      <c r="GS149" s="108">
        <v>567</v>
      </c>
      <c r="GT149" s="108">
        <v>0</v>
      </c>
      <c r="GU149" s="108">
        <v>274.05</v>
      </c>
      <c r="GV149" s="108">
        <v>0</v>
      </c>
      <c r="GX149" s="108">
        <v>0</v>
      </c>
      <c r="GY149" s="108">
        <f t="shared" si="64"/>
        <v>7301.2000000000007</v>
      </c>
      <c r="GZ149" s="108">
        <f t="shared" si="65"/>
        <v>7301.2000000000007</v>
      </c>
      <c r="HR149" s="108">
        <f t="shared" si="66"/>
        <v>0</v>
      </c>
      <c r="HS149" s="108">
        <v>4937.47</v>
      </c>
      <c r="HT149" s="108">
        <v>0</v>
      </c>
      <c r="HU149" s="108">
        <v>0</v>
      </c>
      <c r="HV149" s="108">
        <v>0</v>
      </c>
      <c r="HW149" s="108">
        <v>0</v>
      </c>
      <c r="HX149" s="108">
        <v>1522.68</v>
      </c>
      <c r="HY149" s="108">
        <v>0</v>
      </c>
      <c r="HZ149" s="108">
        <v>0</v>
      </c>
      <c r="IA149" s="108">
        <v>567</v>
      </c>
      <c r="IB149" s="108">
        <v>0</v>
      </c>
      <c r="IC149" s="108">
        <v>274.05</v>
      </c>
      <c r="ID149" s="108">
        <v>0</v>
      </c>
      <c r="IF149" s="108">
        <v>0</v>
      </c>
      <c r="II149" s="108">
        <f t="shared" si="67"/>
        <v>7301.2000000000007</v>
      </c>
      <c r="IJ149" s="108">
        <f t="shared" si="68"/>
        <v>7301.2000000000007</v>
      </c>
      <c r="IM149" s="108">
        <v>4937.4599999999964</v>
      </c>
      <c r="IN149" s="108">
        <v>0</v>
      </c>
      <c r="IO149" s="108">
        <v>0</v>
      </c>
      <c r="IP149" s="108">
        <v>0</v>
      </c>
      <c r="IQ149" s="108">
        <v>0</v>
      </c>
      <c r="IR149" s="108">
        <v>1522.6599999999992</v>
      </c>
      <c r="IS149" s="108">
        <v>0</v>
      </c>
      <c r="IT149" s="108">
        <v>0</v>
      </c>
      <c r="IU149" s="108">
        <v>567</v>
      </c>
      <c r="IV149" s="108">
        <v>0</v>
      </c>
      <c r="IW149" s="108">
        <v>274.05000000000013</v>
      </c>
      <c r="IX149" s="108">
        <v>0</v>
      </c>
      <c r="IZ149" s="108">
        <v>0</v>
      </c>
      <c r="JA149" s="108">
        <v>150</v>
      </c>
      <c r="JC149" s="108">
        <f t="shared" si="56"/>
        <v>7451.1699999999955</v>
      </c>
      <c r="JD149" s="108">
        <f t="shared" si="69"/>
        <v>7451.1699999999955</v>
      </c>
    </row>
    <row r="150" spans="1:264" x14ac:dyDescent="0.25">
      <c r="A150" s="107">
        <v>536112</v>
      </c>
      <c r="EN150" s="108">
        <f t="shared" si="58"/>
        <v>0</v>
      </c>
      <c r="EO150" s="108">
        <v>5237.45</v>
      </c>
      <c r="EP150" s="108">
        <v>0</v>
      </c>
      <c r="EQ150" s="108">
        <v>0</v>
      </c>
      <c r="ER150" s="108">
        <v>0</v>
      </c>
      <c r="ES150" s="108">
        <v>0</v>
      </c>
      <c r="ET150" s="108">
        <v>0</v>
      </c>
      <c r="EU150" s="108">
        <v>0</v>
      </c>
      <c r="EV150" s="108">
        <v>0</v>
      </c>
      <c r="EW150" s="108">
        <v>712.8</v>
      </c>
      <c r="EX150" s="108">
        <v>0</v>
      </c>
      <c r="EY150" s="108">
        <v>469.8</v>
      </c>
      <c r="EZ150" s="108">
        <v>0</v>
      </c>
      <c r="FC150" s="108">
        <v>233.51</v>
      </c>
      <c r="FD150" s="108">
        <f t="shared" si="59"/>
        <v>6653.56</v>
      </c>
      <c r="FE150" s="108">
        <f t="shared" si="60"/>
        <v>6653.56</v>
      </c>
      <c r="FM150" s="108">
        <f t="shared" si="61"/>
        <v>0</v>
      </c>
      <c r="FU150" s="108">
        <f t="shared" si="57"/>
        <v>0</v>
      </c>
      <c r="FV150" s="108">
        <v>0</v>
      </c>
      <c r="GB150" s="108">
        <f t="shared" si="62"/>
        <v>0</v>
      </c>
      <c r="GJ150" s="108">
        <f t="shared" si="63"/>
        <v>0</v>
      </c>
      <c r="GK150" s="108">
        <v>5237.45</v>
      </c>
      <c r="GL150" s="108">
        <v>0</v>
      </c>
      <c r="GM150" s="108">
        <v>0</v>
      </c>
      <c r="GN150" s="108">
        <v>0</v>
      </c>
      <c r="GO150" s="108">
        <v>0</v>
      </c>
      <c r="GP150" s="108">
        <v>0</v>
      </c>
      <c r="GQ150" s="108">
        <v>0</v>
      </c>
      <c r="GR150" s="108">
        <v>0</v>
      </c>
      <c r="GS150" s="108">
        <v>712.8</v>
      </c>
      <c r="GT150" s="108">
        <v>0</v>
      </c>
      <c r="GU150" s="108">
        <v>469.8</v>
      </c>
      <c r="GV150" s="108">
        <v>0</v>
      </c>
      <c r="GX150" s="108">
        <v>0</v>
      </c>
      <c r="GY150" s="108">
        <f t="shared" si="64"/>
        <v>6420.05</v>
      </c>
      <c r="GZ150" s="108">
        <f t="shared" si="65"/>
        <v>6420.05</v>
      </c>
      <c r="HR150" s="108">
        <f t="shared" si="66"/>
        <v>0</v>
      </c>
      <c r="HS150" s="108">
        <v>5237.45</v>
      </c>
      <c r="HT150" s="108">
        <v>0</v>
      </c>
      <c r="HU150" s="108">
        <v>0</v>
      </c>
      <c r="HV150" s="108">
        <v>0</v>
      </c>
      <c r="HW150" s="108">
        <v>0</v>
      </c>
      <c r="HX150" s="108">
        <v>0</v>
      </c>
      <c r="HY150" s="108">
        <v>0</v>
      </c>
      <c r="HZ150" s="108">
        <v>0</v>
      </c>
      <c r="IA150" s="108">
        <v>712.8</v>
      </c>
      <c r="IB150" s="108">
        <v>0</v>
      </c>
      <c r="IC150" s="108">
        <v>469.8</v>
      </c>
      <c r="ID150" s="108">
        <v>0</v>
      </c>
      <c r="IF150" s="108">
        <v>0</v>
      </c>
      <c r="II150" s="108">
        <f t="shared" si="67"/>
        <v>6420.05</v>
      </c>
      <c r="IJ150" s="108">
        <f t="shared" si="68"/>
        <v>6420.05</v>
      </c>
      <c r="IM150" s="108">
        <v>5237.4299999999976</v>
      </c>
      <c r="IN150" s="108">
        <v>0</v>
      </c>
      <c r="IO150" s="108">
        <v>0</v>
      </c>
      <c r="IP150" s="108">
        <v>0</v>
      </c>
      <c r="IQ150" s="108">
        <v>0</v>
      </c>
      <c r="IR150" s="108">
        <v>0</v>
      </c>
      <c r="IS150" s="108">
        <v>0</v>
      </c>
      <c r="IT150" s="108">
        <v>0</v>
      </c>
      <c r="IU150" s="108">
        <v>712.79999999999973</v>
      </c>
      <c r="IV150" s="108">
        <v>0</v>
      </c>
      <c r="IW150" s="108">
        <v>469.80000000000013</v>
      </c>
      <c r="IX150" s="108">
        <v>0</v>
      </c>
      <c r="IZ150" s="108">
        <v>0</v>
      </c>
      <c r="JC150" s="108">
        <f t="shared" si="56"/>
        <v>6420.0299999999979</v>
      </c>
      <c r="JD150" s="108">
        <f t="shared" si="69"/>
        <v>6420.0299999999979</v>
      </c>
    </row>
    <row r="151" spans="1:264" x14ac:dyDescent="0.25">
      <c r="A151" s="107">
        <v>536065</v>
      </c>
      <c r="B151" s="119"/>
      <c r="N151" s="108">
        <v>0</v>
      </c>
      <c r="O151" s="108">
        <v>0</v>
      </c>
      <c r="P151" s="108">
        <v>0</v>
      </c>
      <c r="Q151" s="108">
        <v>0</v>
      </c>
      <c r="R151" s="108">
        <v>0</v>
      </c>
      <c r="S151" s="108">
        <v>0</v>
      </c>
      <c r="T151" s="108">
        <v>0</v>
      </c>
      <c r="V151" s="108">
        <f t="shared" si="70"/>
        <v>0</v>
      </c>
      <c r="AC151" s="108">
        <v>6067.44</v>
      </c>
      <c r="AD151" s="108">
        <v>4257.8999999999996</v>
      </c>
      <c r="AE151" s="108">
        <v>308.49</v>
      </c>
      <c r="AF151" s="108">
        <v>4687.47</v>
      </c>
      <c r="AG151" s="108">
        <v>6161.7</v>
      </c>
      <c r="AH151" s="108">
        <v>238</v>
      </c>
      <c r="AI151" s="108">
        <v>0</v>
      </c>
      <c r="AL151" s="108">
        <f t="shared" si="76"/>
        <v>21721</v>
      </c>
      <c r="AM151" s="108">
        <f t="shared" si="71"/>
        <v>21721</v>
      </c>
      <c r="BD151" s="108">
        <f t="shared" si="77"/>
        <v>0</v>
      </c>
      <c r="BI151" s="108">
        <v>463.1</v>
      </c>
      <c r="BJ151" s="108">
        <v>182.61</v>
      </c>
      <c r="BR151" s="108">
        <f t="shared" si="78"/>
        <v>645.71</v>
      </c>
      <c r="BS151" s="108">
        <v>6067.44</v>
      </c>
      <c r="BT151" s="108">
        <v>4257.8999999999996</v>
      </c>
      <c r="BU151" s="108">
        <v>308.49</v>
      </c>
      <c r="BV151" s="108">
        <v>4687.47</v>
      </c>
      <c r="BW151" s="108">
        <v>6161.7</v>
      </c>
      <c r="BX151" s="108">
        <v>238</v>
      </c>
      <c r="BY151" s="108">
        <v>0</v>
      </c>
      <c r="BZ151" s="108">
        <v>182.61</v>
      </c>
      <c r="CB151" s="108">
        <f t="shared" si="79"/>
        <v>21903.61</v>
      </c>
      <c r="CC151" s="108">
        <f t="shared" si="80"/>
        <v>22549.32</v>
      </c>
      <c r="CT151" s="108">
        <f t="shared" si="72"/>
        <v>0</v>
      </c>
      <c r="CU151" s="108">
        <v>6067.44</v>
      </c>
      <c r="CV151" s="108">
        <v>4257.8999999999996</v>
      </c>
      <c r="CW151" s="108">
        <v>308.49</v>
      </c>
      <c r="CX151" s="108">
        <v>4687.47</v>
      </c>
      <c r="CY151" s="108">
        <v>6161.7</v>
      </c>
      <c r="CZ151" s="108">
        <v>238</v>
      </c>
      <c r="DA151" s="108">
        <v>0</v>
      </c>
      <c r="DB151" s="108">
        <v>182.61</v>
      </c>
      <c r="DD151" s="108">
        <v>0</v>
      </c>
      <c r="DE151" s="108">
        <f t="shared" si="81"/>
        <v>21903.61</v>
      </c>
      <c r="DF151" s="108">
        <f t="shared" si="82"/>
        <v>21903.61</v>
      </c>
      <c r="DG151" s="108">
        <v>6067.44</v>
      </c>
      <c r="DH151" s="108">
        <v>4257.8999999999996</v>
      </c>
      <c r="DI151" s="108">
        <v>308.49</v>
      </c>
      <c r="DJ151" s="108">
        <v>4687.47</v>
      </c>
      <c r="DK151" s="108">
        <v>6161.7</v>
      </c>
      <c r="DL151" s="108">
        <v>238</v>
      </c>
      <c r="DM151" s="108">
        <v>0</v>
      </c>
      <c r="DN151" s="108">
        <v>182.61</v>
      </c>
      <c r="DO151" s="108">
        <f t="shared" si="83"/>
        <v>21903.61</v>
      </c>
      <c r="DS151" s="108">
        <f t="shared" si="73"/>
        <v>0</v>
      </c>
      <c r="DT151" s="108">
        <v>6067.4400000000087</v>
      </c>
      <c r="DU151" s="108">
        <v>4257.8999999999996</v>
      </c>
      <c r="DV151" s="108">
        <v>308.49</v>
      </c>
      <c r="DW151" s="108">
        <v>4687.449999999998</v>
      </c>
      <c r="DX151" s="108">
        <v>6161.7100000000073</v>
      </c>
      <c r="DY151" s="108">
        <v>238</v>
      </c>
      <c r="DZ151" s="108">
        <v>0</v>
      </c>
      <c r="EA151" s="108">
        <v>182.61</v>
      </c>
      <c r="ED151" s="108">
        <v>3139.75</v>
      </c>
      <c r="EE151" s="108">
        <f t="shared" si="74"/>
        <v>25043.350000000013</v>
      </c>
      <c r="EF151" s="108">
        <f t="shared" si="75"/>
        <v>25043.350000000013</v>
      </c>
      <c r="EG151" s="108">
        <v>-1539</v>
      </c>
      <c r="EH151" s="108">
        <v>0</v>
      </c>
      <c r="EI151" s="108">
        <v>0</v>
      </c>
      <c r="EJ151" s="108">
        <v>0</v>
      </c>
      <c r="EK151" s="108">
        <v>0</v>
      </c>
      <c r="EL151" s="108">
        <v>-285</v>
      </c>
      <c r="EM151" s="108">
        <v>1656</v>
      </c>
      <c r="EN151" s="108">
        <f t="shared" si="58"/>
        <v>-168</v>
      </c>
      <c r="EO151" s="108">
        <v>10293.82</v>
      </c>
      <c r="EP151" s="108">
        <v>52.5</v>
      </c>
      <c r="EQ151" s="108">
        <v>0</v>
      </c>
      <c r="ER151" s="108">
        <v>355.95</v>
      </c>
      <c r="ES151" s="108">
        <v>45</v>
      </c>
      <c r="ET151" s="108">
        <v>8317.3700000000008</v>
      </c>
      <c r="EU151" s="108">
        <v>0</v>
      </c>
      <c r="EV151" s="108">
        <v>0</v>
      </c>
      <c r="EW151" s="108">
        <v>3651.75</v>
      </c>
      <c r="EX151" s="108">
        <v>52.5</v>
      </c>
      <c r="EY151" s="108">
        <v>3087.45</v>
      </c>
      <c r="EZ151" s="108">
        <v>540</v>
      </c>
      <c r="FD151" s="108">
        <f t="shared" si="59"/>
        <v>26396.34</v>
      </c>
      <c r="FE151" s="108">
        <f t="shared" si="60"/>
        <v>26228.34</v>
      </c>
      <c r="FM151" s="108">
        <f t="shared" si="61"/>
        <v>0</v>
      </c>
      <c r="FU151" s="108">
        <f t="shared" si="57"/>
        <v>0</v>
      </c>
      <c r="FV151" s="108">
        <v>251.54</v>
      </c>
      <c r="GB151" s="108">
        <f t="shared" si="62"/>
        <v>251.54</v>
      </c>
      <c r="GJ151" s="108">
        <f t="shared" si="63"/>
        <v>0</v>
      </c>
      <c r="GK151" s="108">
        <v>10293.82</v>
      </c>
      <c r="GL151" s="108">
        <v>52.5</v>
      </c>
      <c r="GM151" s="108">
        <v>0</v>
      </c>
      <c r="GN151" s="108">
        <v>355.95</v>
      </c>
      <c r="GO151" s="108">
        <v>45</v>
      </c>
      <c r="GP151" s="108">
        <v>8317.3700000000008</v>
      </c>
      <c r="GQ151" s="108">
        <v>0</v>
      </c>
      <c r="GR151" s="108">
        <v>0</v>
      </c>
      <c r="GS151" s="108">
        <v>3651.75</v>
      </c>
      <c r="GT151" s="108">
        <v>52.5</v>
      </c>
      <c r="GU151" s="108">
        <v>3087.45</v>
      </c>
      <c r="GV151" s="108">
        <v>540</v>
      </c>
      <c r="GX151" s="108">
        <v>251.54</v>
      </c>
      <c r="GY151" s="108">
        <f t="shared" si="64"/>
        <v>26647.88</v>
      </c>
      <c r="GZ151" s="108">
        <f t="shared" si="65"/>
        <v>26899.420000000002</v>
      </c>
      <c r="HR151" s="108">
        <f t="shared" si="66"/>
        <v>0</v>
      </c>
      <c r="HS151" s="108">
        <v>10293.82</v>
      </c>
      <c r="HT151" s="108">
        <v>52.5</v>
      </c>
      <c r="HU151" s="108">
        <v>0</v>
      </c>
      <c r="HV151" s="108">
        <v>355.95</v>
      </c>
      <c r="HW151" s="108">
        <v>45</v>
      </c>
      <c r="HX151" s="108">
        <v>8317.3700000000008</v>
      </c>
      <c r="HY151" s="108">
        <v>0</v>
      </c>
      <c r="HZ151" s="108">
        <v>0</v>
      </c>
      <c r="IA151" s="108">
        <v>3651.75</v>
      </c>
      <c r="IB151" s="108">
        <v>52.5</v>
      </c>
      <c r="IC151" s="108">
        <v>3087.45</v>
      </c>
      <c r="ID151" s="108">
        <v>540</v>
      </c>
      <c r="IF151" s="108">
        <v>251.54</v>
      </c>
      <c r="II151" s="108">
        <f t="shared" si="67"/>
        <v>26647.88</v>
      </c>
      <c r="IJ151" s="108">
        <f t="shared" si="68"/>
        <v>26647.88</v>
      </c>
      <c r="IM151" s="108">
        <v>10293.830000000002</v>
      </c>
      <c r="IN151" s="108">
        <v>52.5</v>
      </c>
      <c r="IO151" s="108">
        <v>0</v>
      </c>
      <c r="IP151" s="108">
        <v>355.94999999999987</v>
      </c>
      <c r="IQ151" s="108">
        <v>45</v>
      </c>
      <c r="IR151" s="108">
        <v>8317.3499999999931</v>
      </c>
      <c r="IS151" s="108">
        <v>0</v>
      </c>
      <c r="IT151" s="108">
        <v>0</v>
      </c>
      <c r="IU151" s="108">
        <v>3651.75</v>
      </c>
      <c r="IV151" s="108">
        <v>52.5</v>
      </c>
      <c r="IW151" s="108">
        <v>3087.4499999999989</v>
      </c>
      <c r="IX151" s="108">
        <v>540</v>
      </c>
      <c r="IZ151" s="108">
        <v>251.54</v>
      </c>
      <c r="JC151" s="108">
        <f t="shared" si="56"/>
        <v>26647.869999999995</v>
      </c>
      <c r="JD151" s="108">
        <f t="shared" si="69"/>
        <v>26647.869999999995</v>
      </c>
    </row>
    <row r="152" spans="1:264" x14ac:dyDescent="0.25">
      <c r="A152" s="107">
        <v>554455</v>
      </c>
      <c r="B152" s="119"/>
      <c r="N152" s="108">
        <v>-430.08</v>
      </c>
      <c r="O152" s="108">
        <v>-430.08</v>
      </c>
      <c r="P152" s="108">
        <v>-75.5</v>
      </c>
      <c r="Q152" s="108">
        <v>-951.3</v>
      </c>
      <c r="R152" s="108">
        <v>434.7</v>
      </c>
      <c r="S152" s="108">
        <v>-10.88</v>
      </c>
      <c r="T152" s="108">
        <v>0</v>
      </c>
      <c r="V152" s="108">
        <f t="shared" si="70"/>
        <v>-1463.14</v>
      </c>
      <c r="AC152" s="108">
        <v>7121.52</v>
      </c>
      <c r="AD152" s="108">
        <v>6110.64</v>
      </c>
      <c r="AE152" s="108">
        <v>632.79999999999995</v>
      </c>
      <c r="AF152" s="108">
        <v>4670.0600000000004</v>
      </c>
      <c r="AG152" s="108">
        <v>5850.37</v>
      </c>
      <c r="AH152" s="108">
        <v>129.19999999999999</v>
      </c>
      <c r="AI152" s="108">
        <v>0</v>
      </c>
      <c r="AL152" s="108">
        <f t="shared" si="76"/>
        <v>24514.59</v>
      </c>
      <c r="AM152" s="108">
        <f t="shared" si="71"/>
        <v>23051.45</v>
      </c>
      <c r="BD152" s="108">
        <f t="shared" si="77"/>
        <v>0</v>
      </c>
      <c r="BI152" s="108">
        <v>421.98</v>
      </c>
      <c r="BJ152" s="108">
        <v>294.33999999999997</v>
      </c>
      <c r="BR152" s="108">
        <f t="shared" si="78"/>
        <v>716.31999999999994</v>
      </c>
      <c r="BS152" s="108">
        <v>7121.52</v>
      </c>
      <c r="BT152" s="108">
        <v>6110.64</v>
      </c>
      <c r="BU152" s="108">
        <v>632.79999999999995</v>
      </c>
      <c r="BV152" s="108">
        <v>4670.0600000000004</v>
      </c>
      <c r="BW152" s="108">
        <v>5850.37</v>
      </c>
      <c r="BX152" s="108">
        <v>129.19999999999999</v>
      </c>
      <c r="BY152" s="108">
        <v>0</v>
      </c>
      <c r="BZ152" s="108">
        <v>294.33999999999997</v>
      </c>
      <c r="CB152" s="108">
        <f t="shared" si="79"/>
        <v>24808.93</v>
      </c>
      <c r="CC152" s="108">
        <f t="shared" si="80"/>
        <v>25525.25</v>
      </c>
      <c r="CT152" s="108">
        <f t="shared" si="72"/>
        <v>0</v>
      </c>
      <c r="CU152" s="108">
        <v>7121.52</v>
      </c>
      <c r="CV152" s="108">
        <v>6110.64</v>
      </c>
      <c r="CW152" s="108">
        <v>632.79999999999995</v>
      </c>
      <c r="CX152" s="108">
        <v>4670.0600000000004</v>
      </c>
      <c r="CY152" s="108">
        <v>5850.37</v>
      </c>
      <c r="CZ152" s="108">
        <v>129.19999999999999</v>
      </c>
      <c r="DA152" s="108">
        <v>0</v>
      </c>
      <c r="DB152" s="108">
        <v>294.33999999999997</v>
      </c>
      <c r="DD152" s="108">
        <v>0</v>
      </c>
      <c r="DE152" s="108">
        <f t="shared" si="81"/>
        <v>24808.93</v>
      </c>
      <c r="DF152" s="108">
        <f t="shared" si="82"/>
        <v>24808.93</v>
      </c>
      <c r="DG152" s="108">
        <v>7121.52</v>
      </c>
      <c r="DH152" s="108">
        <v>6110.64</v>
      </c>
      <c r="DI152" s="108">
        <v>632.79999999999995</v>
      </c>
      <c r="DJ152" s="108">
        <v>4670.0600000000004</v>
      </c>
      <c r="DK152" s="108">
        <v>5850.37</v>
      </c>
      <c r="DL152" s="108">
        <v>129.19999999999999</v>
      </c>
      <c r="DM152" s="108">
        <v>0</v>
      </c>
      <c r="DN152" s="108">
        <v>294.33999999999997</v>
      </c>
      <c r="DO152" s="108">
        <f t="shared" si="83"/>
        <v>24808.93</v>
      </c>
      <c r="DS152" s="108">
        <f t="shared" si="73"/>
        <v>0</v>
      </c>
      <c r="DT152" s="108">
        <v>7121.5200000000186</v>
      </c>
      <c r="DU152" s="108">
        <v>6110.6400000000131</v>
      </c>
      <c r="DV152" s="108">
        <v>632.79999999999995</v>
      </c>
      <c r="DW152" s="108">
        <v>4670.079999999999</v>
      </c>
      <c r="DX152" s="108">
        <v>5850.380000000011</v>
      </c>
      <c r="DY152" s="108">
        <v>129.19999999999999</v>
      </c>
      <c r="DZ152" s="108">
        <v>0</v>
      </c>
      <c r="EA152" s="108">
        <v>294.33999999999997</v>
      </c>
      <c r="ED152" s="108">
        <v>0</v>
      </c>
      <c r="EE152" s="108">
        <f t="shared" si="74"/>
        <v>24808.960000000043</v>
      </c>
      <c r="EF152" s="108">
        <f t="shared" si="75"/>
        <v>24808.960000000043</v>
      </c>
      <c r="EG152" s="108">
        <v>-2586.6</v>
      </c>
      <c r="EH152" s="108">
        <v>-2586.6</v>
      </c>
      <c r="EI152" s="108">
        <v>-355.95</v>
      </c>
      <c r="EJ152" s="108">
        <v>-711.9</v>
      </c>
      <c r="EK152" s="108">
        <v>-3632.16</v>
      </c>
      <c r="EL152" s="108">
        <v>-64</v>
      </c>
      <c r="EM152" s="108">
        <v>153</v>
      </c>
      <c r="EN152" s="108">
        <f t="shared" si="58"/>
        <v>-9784.2099999999991</v>
      </c>
      <c r="EO152" s="108">
        <v>7539.98</v>
      </c>
      <c r="EP152" s="108">
        <v>0</v>
      </c>
      <c r="EQ152" s="108">
        <v>0</v>
      </c>
      <c r="ER152" s="108">
        <v>652.58000000000004</v>
      </c>
      <c r="ES152" s="108">
        <v>37.5</v>
      </c>
      <c r="ET152" s="108">
        <v>5339.25</v>
      </c>
      <c r="EU152" s="108">
        <v>0</v>
      </c>
      <c r="EV152" s="108">
        <v>0</v>
      </c>
      <c r="EW152" s="108">
        <v>4698</v>
      </c>
      <c r="EX152" s="108">
        <v>97.5</v>
      </c>
      <c r="EY152" s="108">
        <v>4131</v>
      </c>
      <c r="EZ152" s="108">
        <v>135</v>
      </c>
      <c r="FC152" s="108">
        <v>3683</v>
      </c>
      <c r="FD152" s="108">
        <f t="shared" si="59"/>
        <v>26313.809999999998</v>
      </c>
      <c r="FE152" s="108">
        <f t="shared" si="60"/>
        <v>16529.599999999999</v>
      </c>
      <c r="FM152" s="108">
        <f t="shared" si="61"/>
        <v>0</v>
      </c>
      <c r="FU152" s="108">
        <f t="shared" si="57"/>
        <v>0</v>
      </c>
      <c r="FV152" s="108">
        <v>526.86</v>
      </c>
      <c r="GB152" s="108">
        <f t="shared" si="62"/>
        <v>526.86</v>
      </c>
      <c r="GJ152" s="108">
        <f t="shared" si="63"/>
        <v>0</v>
      </c>
      <c r="GK152" s="108">
        <v>7539.98</v>
      </c>
      <c r="GL152" s="108">
        <v>0</v>
      </c>
      <c r="GM152" s="108">
        <v>0</v>
      </c>
      <c r="GN152" s="108">
        <v>652.58000000000004</v>
      </c>
      <c r="GO152" s="108">
        <v>37.5</v>
      </c>
      <c r="GP152" s="108">
        <v>5339.25</v>
      </c>
      <c r="GQ152" s="108">
        <v>0</v>
      </c>
      <c r="GR152" s="108">
        <v>0</v>
      </c>
      <c r="GS152" s="108">
        <v>4698</v>
      </c>
      <c r="GT152" s="108">
        <v>97.5</v>
      </c>
      <c r="GU152" s="108">
        <v>4131</v>
      </c>
      <c r="GV152" s="108">
        <v>135</v>
      </c>
      <c r="GX152" s="108">
        <v>526.86</v>
      </c>
      <c r="GY152" s="108">
        <f t="shared" si="64"/>
        <v>23157.67</v>
      </c>
      <c r="GZ152" s="108">
        <f t="shared" si="65"/>
        <v>23684.53</v>
      </c>
      <c r="HR152" s="108">
        <f t="shared" si="66"/>
        <v>0</v>
      </c>
      <c r="HS152" s="108">
        <v>7539.98</v>
      </c>
      <c r="HT152" s="108">
        <v>0</v>
      </c>
      <c r="HU152" s="108">
        <v>0</v>
      </c>
      <c r="HV152" s="108">
        <v>652.58000000000004</v>
      </c>
      <c r="HW152" s="108">
        <v>37.5</v>
      </c>
      <c r="HX152" s="108">
        <v>5339.25</v>
      </c>
      <c r="HY152" s="108">
        <v>0</v>
      </c>
      <c r="HZ152" s="108">
        <v>0</v>
      </c>
      <c r="IA152" s="108">
        <v>4698</v>
      </c>
      <c r="IB152" s="108">
        <v>97.5</v>
      </c>
      <c r="IC152" s="108">
        <v>4131</v>
      </c>
      <c r="ID152" s="108">
        <v>135</v>
      </c>
      <c r="IF152" s="108">
        <v>526.86</v>
      </c>
      <c r="II152" s="108">
        <f t="shared" si="67"/>
        <v>23157.67</v>
      </c>
      <c r="IJ152" s="108">
        <f t="shared" si="68"/>
        <v>23157.67</v>
      </c>
      <c r="IM152" s="108">
        <v>7539.9600000000028</v>
      </c>
      <c r="IN152" s="108">
        <v>0</v>
      </c>
      <c r="IO152" s="108">
        <v>0</v>
      </c>
      <c r="IP152" s="108">
        <v>652.56000000000029</v>
      </c>
      <c r="IQ152" s="108">
        <v>37.5</v>
      </c>
      <c r="IR152" s="108">
        <v>5339.25</v>
      </c>
      <c r="IS152" s="108">
        <v>0</v>
      </c>
      <c r="IT152" s="108">
        <v>0</v>
      </c>
      <c r="IU152" s="108">
        <v>4698</v>
      </c>
      <c r="IV152" s="108">
        <v>97.5</v>
      </c>
      <c r="IW152" s="108">
        <v>4131</v>
      </c>
      <c r="IX152" s="108">
        <v>135</v>
      </c>
      <c r="IZ152" s="108">
        <v>526.86</v>
      </c>
      <c r="JC152" s="108">
        <f t="shared" si="56"/>
        <v>23157.630000000005</v>
      </c>
      <c r="JD152" s="108">
        <f t="shared" si="69"/>
        <v>23157.630000000005</v>
      </c>
    </row>
    <row r="153" spans="1:264" x14ac:dyDescent="0.25">
      <c r="A153" s="107">
        <v>630216</v>
      </c>
      <c r="N153" s="108">
        <v>0</v>
      </c>
      <c r="O153" s="108">
        <v>0</v>
      </c>
      <c r="P153" s="108">
        <v>0</v>
      </c>
      <c r="Q153" s="108">
        <v>0</v>
      </c>
      <c r="R153" s="108">
        <v>0</v>
      </c>
      <c r="S153" s="108">
        <v>0</v>
      </c>
      <c r="T153" s="108">
        <v>0</v>
      </c>
      <c r="V153" s="108">
        <f t="shared" si="70"/>
        <v>0</v>
      </c>
      <c r="AC153" s="108">
        <v>392.04</v>
      </c>
      <c r="AD153" s="108">
        <v>392.04</v>
      </c>
      <c r="AE153" s="108">
        <v>0</v>
      </c>
      <c r="AF153" s="108">
        <v>1167.52</v>
      </c>
      <c r="AG153" s="108">
        <v>1063.7</v>
      </c>
      <c r="AH153" s="108">
        <v>0</v>
      </c>
      <c r="AI153" s="108">
        <v>0</v>
      </c>
      <c r="AL153" s="108">
        <f t="shared" si="76"/>
        <v>3015.3</v>
      </c>
      <c r="AM153" s="108">
        <f t="shared" si="71"/>
        <v>3015.3</v>
      </c>
      <c r="BD153" s="108">
        <f t="shared" si="77"/>
        <v>0</v>
      </c>
      <c r="BI153" s="108">
        <v>46.16</v>
      </c>
      <c r="BJ153" s="108">
        <v>227</v>
      </c>
      <c r="BR153" s="108">
        <f t="shared" si="78"/>
        <v>273.15999999999997</v>
      </c>
      <c r="BS153" s="108">
        <v>392.04</v>
      </c>
      <c r="BT153" s="108">
        <v>392.04</v>
      </c>
      <c r="BU153" s="108">
        <v>0</v>
      </c>
      <c r="BV153" s="108">
        <v>1167.52</v>
      </c>
      <c r="BW153" s="108">
        <v>1063.7</v>
      </c>
      <c r="BX153" s="108">
        <v>0</v>
      </c>
      <c r="BY153" s="108">
        <v>0</v>
      </c>
      <c r="BZ153" s="108">
        <v>227</v>
      </c>
      <c r="CB153" s="108">
        <f t="shared" si="79"/>
        <v>3242.3</v>
      </c>
      <c r="CC153" s="108">
        <f t="shared" si="80"/>
        <v>3515.46</v>
      </c>
      <c r="CT153" s="108">
        <f t="shared" si="72"/>
        <v>0</v>
      </c>
      <c r="CU153" s="108">
        <v>392.04</v>
      </c>
      <c r="CV153" s="108">
        <v>392.04</v>
      </c>
      <c r="CW153" s="108">
        <v>0</v>
      </c>
      <c r="CX153" s="108">
        <v>1167.52</v>
      </c>
      <c r="CY153" s="108">
        <v>1063.7</v>
      </c>
      <c r="CZ153" s="108">
        <v>0</v>
      </c>
      <c r="DA153" s="108">
        <v>0</v>
      </c>
      <c r="DB153" s="108">
        <v>227</v>
      </c>
      <c r="DD153" s="108">
        <v>0</v>
      </c>
      <c r="DE153" s="108">
        <f t="shared" si="81"/>
        <v>3242.3</v>
      </c>
      <c r="DF153" s="108">
        <f t="shared" si="82"/>
        <v>3242.3</v>
      </c>
      <c r="DG153" s="108">
        <v>392.04</v>
      </c>
      <c r="DH153" s="108">
        <v>392.04</v>
      </c>
      <c r="DI153" s="108">
        <v>0</v>
      </c>
      <c r="DJ153" s="108">
        <v>1167.52</v>
      </c>
      <c r="DK153" s="108">
        <v>1063.7</v>
      </c>
      <c r="DL153" s="108">
        <v>0</v>
      </c>
      <c r="DM153" s="108">
        <v>0</v>
      </c>
      <c r="DN153" s="108">
        <v>227</v>
      </c>
      <c r="DO153" s="108">
        <f t="shared" si="83"/>
        <v>3242.3</v>
      </c>
      <c r="DS153" s="108">
        <f t="shared" si="73"/>
        <v>0</v>
      </c>
      <c r="DT153" s="108">
        <v>392.04000000000013</v>
      </c>
      <c r="DU153" s="108">
        <v>392.04000000000013</v>
      </c>
      <c r="DV153" s="108">
        <v>0</v>
      </c>
      <c r="DW153" s="108">
        <v>1167.4999999999995</v>
      </c>
      <c r="DX153" s="108">
        <v>1063.7200000000009</v>
      </c>
      <c r="DY153" s="108">
        <v>0</v>
      </c>
      <c r="DZ153" s="108">
        <v>0</v>
      </c>
      <c r="EA153" s="108">
        <v>227</v>
      </c>
      <c r="ED153" s="108">
        <v>720.13</v>
      </c>
      <c r="EE153" s="108">
        <f t="shared" si="74"/>
        <v>3962.4300000000012</v>
      </c>
      <c r="EF153" s="108">
        <f t="shared" si="75"/>
        <v>3962.4300000000012</v>
      </c>
      <c r="EG153" s="108">
        <v>0</v>
      </c>
      <c r="EH153" s="108">
        <v>0</v>
      </c>
      <c r="EI153" s="108">
        <v>0</v>
      </c>
      <c r="EJ153" s="108">
        <v>0</v>
      </c>
      <c r="EK153" s="108">
        <v>0</v>
      </c>
      <c r="EL153" s="108">
        <v>0</v>
      </c>
      <c r="EM153" s="108">
        <v>0</v>
      </c>
      <c r="EN153" s="108">
        <f t="shared" si="58"/>
        <v>0</v>
      </c>
      <c r="EO153" s="108">
        <v>2918.7</v>
      </c>
      <c r="EP153" s="108">
        <v>0</v>
      </c>
      <c r="EQ153" s="108">
        <v>0</v>
      </c>
      <c r="ER153" s="108">
        <v>0</v>
      </c>
      <c r="ES153" s="108">
        <v>0</v>
      </c>
      <c r="ET153" s="108">
        <v>1680.88</v>
      </c>
      <c r="EU153" s="108">
        <v>0</v>
      </c>
      <c r="EV153" s="108">
        <v>0</v>
      </c>
      <c r="EW153" s="108">
        <v>0</v>
      </c>
      <c r="EX153" s="108">
        <v>0</v>
      </c>
      <c r="EY153" s="108">
        <v>0</v>
      </c>
      <c r="EZ153" s="108">
        <v>0</v>
      </c>
      <c r="FC153" s="108">
        <v>0</v>
      </c>
      <c r="FD153" s="108">
        <f t="shared" si="59"/>
        <v>4599.58</v>
      </c>
      <c r="FE153" s="108">
        <f t="shared" si="60"/>
        <v>4599.58</v>
      </c>
      <c r="FM153" s="108">
        <f t="shared" si="61"/>
        <v>0</v>
      </c>
      <c r="FU153" s="108">
        <f t="shared" si="57"/>
        <v>0</v>
      </c>
      <c r="FV153" s="108">
        <v>135.69999999999999</v>
      </c>
      <c r="GB153" s="108">
        <f t="shared" si="62"/>
        <v>135.69999999999999</v>
      </c>
      <c r="GJ153" s="108">
        <f t="shared" si="63"/>
        <v>0</v>
      </c>
      <c r="GK153" s="108">
        <v>2918.7</v>
      </c>
      <c r="GL153" s="108">
        <v>0</v>
      </c>
      <c r="GM153" s="108">
        <v>0</v>
      </c>
      <c r="GN153" s="108">
        <v>0</v>
      </c>
      <c r="GO153" s="108">
        <v>0</v>
      </c>
      <c r="GP153" s="108">
        <v>1680.88</v>
      </c>
      <c r="GQ153" s="108">
        <v>0</v>
      </c>
      <c r="GR153" s="108">
        <v>0</v>
      </c>
      <c r="GS153" s="108">
        <v>0</v>
      </c>
      <c r="GT153" s="108">
        <v>0</v>
      </c>
      <c r="GU153" s="108">
        <v>0</v>
      </c>
      <c r="GV153" s="108">
        <v>0</v>
      </c>
      <c r="GX153" s="108">
        <v>135.69999999999999</v>
      </c>
      <c r="GY153" s="108">
        <f t="shared" si="64"/>
        <v>4735.28</v>
      </c>
      <c r="GZ153" s="108">
        <f t="shared" si="65"/>
        <v>4870.9799999999996</v>
      </c>
      <c r="HR153" s="108">
        <f t="shared" si="66"/>
        <v>0</v>
      </c>
      <c r="HS153" s="108">
        <v>2918.7</v>
      </c>
      <c r="HT153" s="108">
        <v>0</v>
      </c>
      <c r="HU153" s="108">
        <v>0</v>
      </c>
      <c r="HV153" s="108">
        <v>0</v>
      </c>
      <c r="HW153" s="108">
        <v>0</v>
      </c>
      <c r="HX153" s="108">
        <v>1680.88</v>
      </c>
      <c r="HY153" s="108">
        <v>0</v>
      </c>
      <c r="HZ153" s="108">
        <v>0</v>
      </c>
      <c r="IA153" s="108">
        <v>0</v>
      </c>
      <c r="IB153" s="108">
        <v>0</v>
      </c>
      <c r="IC153" s="108">
        <v>0</v>
      </c>
      <c r="ID153" s="108">
        <v>0</v>
      </c>
      <c r="IF153" s="108">
        <v>135.69999999999999</v>
      </c>
      <c r="II153" s="108">
        <f t="shared" si="67"/>
        <v>4735.28</v>
      </c>
      <c r="IJ153" s="108">
        <f t="shared" si="68"/>
        <v>4735.28</v>
      </c>
      <c r="IM153" s="108">
        <v>2918.6999999999989</v>
      </c>
      <c r="IN153" s="108">
        <v>0</v>
      </c>
      <c r="IO153" s="108">
        <v>0</v>
      </c>
      <c r="IP153" s="108">
        <v>0</v>
      </c>
      <c r="IQ153" s="108">
        <v>0</v>
      </c>
      <c r="IR153" s="108">
        <v>1680.8599999999997</v>
      </c>
      <c r="IS153" s="108">
        <v>0</v>
      </c>
      <c r="IT153" s="108">
        <v>0</v>
      </c>
      <c r="IU153" s="108">
        <v>0</v>
      </c>
      <c r="IV153" s="108">
        <v>0</v>
      </c>
      <c r="IW153" s="108">
        <v>0</v>
      </c>
      <c r="IX153" s="108">
        <v>0</v>
      </c>
      <c r="IZ153" s="108">
        <v>0</v>
      </c>
      <c r="JC153" s="108">
        <f t="shared" si="56"/>
        <v>4599.5599999999986</v>
      </c>
      <c r="JD153" s="108">
        <f t="shared" si="69"/>
        <v>4599.5599999999986</v>
      </c>
    </row>
    <row r="154" spans="1:264" x14ac:dyDescent="0.25">
      <c r="A154" s="107">
        <v>730124</v>
      </c>
      <c r="N154" s="108">
        <v>-204.8</v>
      </c>
      <c r="O154" s="108">
        <v>-15.36</v>
      </c>
      <c r="P154" s="108">
        <v>0</v>
      </c>
      <c r="Q154" s="108">
        <v>0</v>
      </c>
      <c r="R154" s="108">
        <v>0</v>
      </c>
      <c r="S154" s="108">
        <v>0</v>
      </c>
      <c r="T154" s="108">
        <v>0</v>
      </c>
      <c r="V154" s="108">
        <f t="shared" si="70"/>
        <v>-220.16000000000003</v>
      </c>
      <c r="AC154" s="108">
        <v>842.4</v>
      </c>
      <c r="AD154" s="108">
        <v>449.28</v>
      </c>
      <c r="AE154" s="108">
        <v>0</v>
      </c>
      <c r="AF154" s="108">
        <v>0</v>
      </c>
      <c r="AG154" s="108">
        <v>0</v>
      </c>
      <c r="AH154" s="108">
        <v>0</v>
      </c>
      <c r="AI154" s="108">
        <v>0</v>
      </c>
      <c r="AL154" s="108">
        <f t="shared" si="76"/>
        <v>1291.6799999999998</v>
      </c>
      <c r="AM154" s="108">
        <f t="shared" si="71"/>
        <v>1071.5199999999998</v>
      </c>
      <c r="BD154" s="108">
        <f t="shared" si="77"/>
        <v>0</v>
      </c>
      <c r="BI154" s="108">
        <v>68.52</v>
      </c>
      <c r="BJ154" s="108">
        <v>0</v>
      </c>
      <c r="BR154" s="108">
        <f t="shared" si="78"/>
        <v>68.52</v>
      </c>
      <c r="BS154" s="108">
        <v>842.4</v>
      </c>
      <c r="BT154" s="108">
        <v>449.28</v>
      </c>
      <c r="BU154" s="108">
        <v>0</v>
      </c>
      <c r="BV154" s="108">
        <v>0</v>
      </c>
      <c r="BW154" s="108">
        <v>0</v>
      </c>
      <c r="BX154" s="108">
        <v>0</v>
      </c>
      <c r="BY154" s="108">
        <v>0</v>
      </c>
      <c r="BZ154" s="108">
        <v>0</v>
      </c>
      <c r="CB154" s="108">
        <f t="shared" si="79"/>
        <v>1291.6799999999998</v>
      </c>
      <c r="CC154" s="108">
        <f t="shared" si="80"/>
        <v>1360.1999999999998</v>
      </c>
      <c r="CT154" s="108">
        <f t="shared" si="72"/>
        <v>0</v>
      </c>
      <c r="CU154" s="108">
        <v>842.4</v>
      </c>
      <c r="CV154" s="108">
        <v>449.28</v>
      </c>
      <c r="CW154" s="108">
        <v>0</v>
      </c>
      <c r="CX154" s="108">
        <v>0</v>
      </c>
      <c r="CY154" s="108">
        <v>0</v>
      </c>
      <c r="CZ154" s="108">
        <v>0</v>
      </c>
      <c r="DA154" s="108">
        <v>0</v>
      </c>
      <c r="DB154" s="108">
        <v>0</v>
      </c>
      <c r="DD154" s="108">
        <v>0</v>
      </c>
      <c r="DE154" s="108">
        <f t="shared" si="81"/>
        <v>1291.6799999999998</v>
      </c>
      <c r="DF154" s="108">
        <f t="shared" si="82"/>
        <v>1291.6799999999998</v>
      </c>
      <c r="DG154" s="108">
        <v>842.4</v>
      </c>
      <c r="DH154" s="108">
        <v>449.28</v>
      </c>
      <c r="DI154" s="108">
        <v>0</v>
      </c>
      <c r="DJ154" s="108">
        <v>0</v>
      </c>
      <c r="DK154" s="108">
        <v>0</v>
      </c>
      <c r="DL154" s="108">
        <v>0</v>
      </c>
      <c r="DM154" s="108">
        <v>0</v>
      </c>
      <c r="DN154" s="108">
        <v>0</v>
      </c>
      <c r="DO154" s="108">
        <f t="shared" si="83"/>
        <v>1291.6799999999998</v>
      </c>
      <c r="DS154" s="108">
        <f t="shared" si="73"/>
        <v>0</v>
      </c>
      <c r="DT154" s="108">
        <v>842.39999999999975</v>
      </c>
      <c r="DU154" s="108">
        <v>449.2800000000002</v>
      </c>
      <c r="DV154" s="108">
        <v>0</v>
      </c>
      <c r="DW154" s="108">
        <v>0</v>
      </c>
      <c r="DX154" s="108">
        <v>0</v>
      </c>
      <c r="DY154" s="108">
        <v>0</v>
      </c>
      <c r="DZ154" s="108">
        <v>0</v>
      </c>
      <c r="EA154" s="108">
        <v>0</v>
      </c>
      <c r="ED154" s="108">
        <v>0</v>
      </c>
      <c r="EE154" s="108">
        <f t="shared" si="74"/>
        <v>1291.6799999999998</v>
      </c>
      <c r="EF154" s="108">
        <f t="shared" si="75"/>
        <v>1291.6799999999998</v>
      </c>
      <c r="EG154" s="108">
        <v>0</v>
      </c>
      <c r="EH154" s="108">
        <v>0</v>
      </c>
      <c r="EI154" s="108">
        <v>0</v>
      </c>
      <c r="EJ154" s="108">
        <v>0</v>
      </c>
      <c r="EK154" s="108">
        <v>0</v>
      </c>
      <c r="EL154" s="108">
        <v>0</v>
      </c>
      <c r="EM154" s="108">
        <v>0</v>
      </c>
      <c r="EN154" s="108">
        <f t="shared" si="58"/>
        <v>0</v>
      </c>
      <c r="EO154" s="108">
        <v>756.7</v>
      </c>
      <c r="EP154" s="108">
        <v>0</v>
      </c>
      <c r="EQ154" s="108">
        <v>0</v>
      </c>
      <c r="ER154" s="108">
        <v>0</v>
      </c>
      <c r="ES154" s="108">
        <v>0</v>
      </c>
      <c r="ET154" s="108">
        <v>0</v>
      </c>
      <c r="EU154" s="108">
        <v>0</v>
      </c>
      <c r="EV154" s="108">
        <v>0</v>
      </c>
      <c r="EW154" s="108">
        <v>567</v>
      </c>
      <c r="EX154" s="108">
        <v>0</v>
      </c>
      <c r="EY154" s="108">
        <v>529.20000000000005</v>
      </c>
      <c r="EZ154" s="108">
        <v>0</v>
      </c>
      <c r="FC154" s="108">
        <v>0</v>
      </c>
      <c r="FD154" s="108">
        <f t="shared" si="59"/>
        <v>1852.9</v>
      </c>
      <c r="FE154" s="108">
        <f t="shared" si="60"/>
        <v>1852.9</v>
      </c>
      <c r="FM154" s="108">
        <f t="shared" si="61"/>
        <v>0</v>
      </c>
      <c r="FU154" s="108">
        <f t="shared" si="57"/>
        <v>0</v>
      </c>
      <c r="FV154" s="108">
        <v>0</v>
      </c>
      <c r="GB154" s="108">
        <f t="shared" si="62"/>
        <v>0</v>
      </c>
      <c r="GJ154" s="108">
        <f t="shared" si="63"/>
        <v>0</v>
      </c>
      <c r="GK154" s="108">
        <v>756.7</v>
      </c>
      <c r="GL154" s="108">
        <v>0</v>
      </c>
      <c r="GM154" s="108">
        <v>0</v>
      </c>
      <c r="GN154" s="108">
        <v>0</v>
      </c>
      <c r="GO154" s="108">
        <v>0</v>
      </c>
      <c r="GP154" s="108">
        <v>0</v>
      </c>
      <c r="GQ154" s="108">
        <v>0</v>
      </c>
      <c r="GR154" s="108">
        <v>0</v>
      </c>
      <c r="GS154" s="108">
        <v>567</v>
      </c>
      <c r="GT154" s="108">
        <v>0</v>
      </c>
      <c r="GU154" s="108">
        <v>529.20000000000005</v>
      </c>
      <c r="GV154" s="108">
        <v>0</v>
      </c>
      <c r="GX154" s="108">
        <v>0</v>
      </c>
      <c r="GY154" s="108">
        <f t="shared" si="64"/>
        <v>1852.9</v>
      </c>
      <c r="GZ154" s="108">
        <f t="shared" si="65"/>
        <v>1852.9</v>
      </c>
      <c r="HR154" s="108">
        <f t="shared" si="66"/>
        <v>0</v>
      </c>
      <c r="HS154" s="108">
        <v>756.7</v>
      </c>
      <c r="HT154" s="108">
        <v>0</v>
      </c>
      <c r="HU154" s="108">
        <v>0</v>
      </c>
      <c r="HV154" s="108">
        <v>0</v>
      </c>
      <c r="HW154" s="108">
        <v>0</v>
      </c>
      <c r="HX154" s="108">
        <v>0</v>
      </c>
      <c r="HY154" s="108">
        <v>0</v>
      </c>
      <c r="HZ154" s="108">
        <v>0</v>
      </c>
      <c r="IA154" s="108">
        <v>567</v>
      </c>
      <c r="IB154" s="108">
        <v>0</v>
      </c>
      <c r="IC154" s="108">
        <v>529.20000000000005</v>
      </c>
      <c r="ID154" s="108">
        <v>0</v>
      </c>
      <c r="IF154" s="108">
        <v>0</v>
      </c>
      <c r="II154" s="108">
        <f t="shared" si="67"/>
        <v>1852.9</v>
      </c>
      <c r="IJ154" s="108">
        <f t="shared" si="68"/>
        <v>1852.9</v>
      </c>
      <c r="IM154" s="108">
        <v>756.70000000000027</v>
      </c>
      <c r="IN154" s="108">
        <v>0</v>
      </c>
      <c r="IO154" s="108">
        <v>0</v>
      </c>
      <c r="IP154" s="108">
        <v>0</v>
      </c>
      <c r="IQ154" s="108">
        <v>0</v>
      </c>
      <c r="IR154" s="108">
        <v>0</v>
      </c>
      <c r="IS154" s="108">
        <v>0</v>
      </c>
      <c r="IT154" s="108">
        <v>0</v>
      </c>
      <c r="IU154" s="108">
        <v>567</v>
      </c>
      <c r="IV154" s="108">
        <v>0</v>
      </c>
      <c r="IW154" s="108">
        <v>529.20000000000005</v>
      </c>
      <c r="IX154" s="108">
        <v>0</v>
      </c>
      <c r="IZ154" s="108">
        <v>0</v>
      </c>
      <c r="JC154" s="108">
        <f t="shared" si="56"/>
        <v>1852.9000000000003</v>
      </c>
      <c r="JD154" s="108">
        <f t="shared" si="69"/>
        <v>1852.9000000000003</v>
      </c>
    </row>
    <row r="155" spans="1:264" x14ac:dyDescent="0.25">
      <c r="A155" s="107">
        <v>730160</v>
      </c>
      <c r="N155" s="108">
        <v>737.28</v>
      </c>
      <c r="O155" s="108">
        <v>911.36</v>
      </c>
      <c r="P155" s="108">
        <v>0</v>
      </c>
      <c r="Q155" s="108">
        <v>0</v>
      </c>
      <c r="R155" s="108">
        <v>0</v>
      </c>
      <c r="S155" s="108">
        <v>0</v>
      </c>
      <c r="T155" s="108">
        <v>0</v>
      </c>
      <c r="V155" s="108">
        <f t="shared" si="70"/>
        <v>1648.6399999999999</v>
      </c>
      <c r="AC155" s="108">
        <v>265.68</v>
      </c>
      <c r="AD155" s="108">
        <v>295.11</v>
      </c>
      <c r="AE155" s="108">
        <v>0</v>
      </c>
      <c r="AF155" s="108">
        <v>406.57</v>
      </c>
      <c r="AG155" s="108">
        <v>421.59</v>
      </c>
      <c r="AH155" s="108">
        <v>0</v>
      </c>
      <c r="AI155" s="108">
        <v>0</v>
      </c>
      <c r="AL155" s="108">
        <f t="shared" si="76"/>
        <v>1388.9499999999998</v>
      </c>
      <c r="AM155" s="108">
        <f t="shared" si="71"/>
        <v>3037.5899999999997</v>
      </c>
      <c r="BD155" s="108">
        <f t="shared" si="77"/>
        <v>0</v>
      </c>
      <c r="BI155" s="108">
        <v>36.590000000000003</v>
      </c>
      <c r="BJ155" s="108">
        <v>0</v>
      </c>
      <c r="BR155" s="108">
        <f t="shared" si="78"/>
        <v>36.590000000000003</v>
      </c>
      <c r="BS155" s="108">
        <v>265.68</v>
      </c>
      <c r="BT155" s="108">
        <v>295.11</v>
      </c>
      <c r="BU155" s="108">
        <v>0</v>
      </c>
      <c r="BV155" s="108">
        <v>406.57</v>
      </c>
      <c r="BW155" s="108">
        <v>421.59</v>
      </c>
      <c r="BX155" s="108">
        <v>0</v>
      </c>
      <c r="BY155" s="108">
        <v>0</v>
      </c>
      <c r="BZ155" s="108">
        <v>0</v>
      </c>
      <c r="CB155" s="108">
        <f t="shared" si="79"/>
        <v>1388.9499999999998</v>
      </c>
      <c r="CC155" s="108">
        <f t="shared" si="80"/>
        <v>1425.5399999999997</v>
      </c>
      <c r="CT155" s="108">
        <f t="shared" si="72"/>
        <v>0</v>
      </c>
      <c r="CU155" s="108">
        <v>265.68</v>
      </c>
      <c r="CV155" s="108">
        <v>295.11</v>
      </c>
      <c r="CW155" s="108">
        <v>0</v>
      </c>
      <c r="CX155" s="108">
        <v>406.57</v>
      </c>
      <c r="CY155" s="108">
        <v>421.59</v>
      </c>
      <c r="CZ155" s="108">
        <v>0</v>
      </c>
      <c r="DA155" s="108">
        <v>0</v>
      </c>
      <c r="DB155" s="108">
        <v>0</v>
      </c>
      <c r="DD155" s="108">
        <v>0</v>
      </c>
      <c r="DE155" s="108">
        <f t="shared" si="81"/>
        <v>1388.9499999999998</v>
      </c>
      <c r="DF155" s="108">
        <f t="shared" si="82"/>
        <v>1388.9499999999998</v>
      </c>
      <c r="DG155" s="108">
        <v>265.68</v>
      </c>
      <c r="DH155" s="108">
        <v>295.11</v>
      </c>
      <c r="DI155" s="108">
        <v>0</v>
      </c>
      <c r="DJ155" s="108">
        <v>406.57</v>
      </c>
      <c r="DK155" s="108">
        <v>421.59</v>
      </c>
      <c r="DL155" s="108">
        <v>0</v>
      </c>
      <c r="DM155" s="108">
        <v>0</v>
      </c>
      <c r="DN155" s="108">
        <v>0</v>
      </c>
      <c r="DO155" s="108">
        <f t="shared" si="83"/>
        <v>1388.9499999999998</v>
      </c>
      <c r="DS155" s="108">
        <f t="shared" si="73"/>
        <v>0</v>
      </c>
      <c r="DT155" s="108">
        <v>265.67999999999989</v>
      </c>
      <c r="DU155" s="108">
        <v>295.11</v>
      </c>
      <c r="DV155" s="108">
        <v>0</v>
      </c>
      <c r="DW155" s="108">
        <v>406.59000000000009</v>
      </c>
      <c r="DX155" s="108">
        <v>421.59000000000009</v>
      </c>
      <c r="DY155" s="108">
        <v>0</v>
      </c>
      <c r="DZ155" s="108">
        <v>0</v>
      </c>
      <c r="EA155" s="108">
        <v>0</v>
      </c>
      <c r="ED155" s="108">
        <v>0</v>
      </c>
      <c r="EE155" s="108">
        <f t="shared" si="74"/>
        <v>1388.9700000000003</v>
      </c>
      <c r="EF155" s="108">
        <f t="shared" si="75"/>
        <v>1388.9700000000003</v>
      </c>
      <c r="EG155" s="108">
        <v>0</v>
      </c>
      <c r="EH155" s="108">
        <v>0</v>
      </c>
      <c r="EI155" s="108">
        <v>0</v>
      </c>
      <c r="EJ155" s="108">
        <v>0</v>
      </c>
      <c r="EK155" s="108">
        <v>0</v>
      </c>
      <c r="EL155" s="108">
        <v>0</v>
      </c>
      <c r="EM155" s="108">
        <v>0</v>
      </c>
      <c r="EN155" s="108">
        <f t="shared" si="58"/>
        <v>0</v>
      </c>
      <c r="EO155" s="108">
        <v>908.04</v>
      </c>
      <c r="EP155" s="108">
        <v>0</v>
      </c>
      <c r="EQ155" s="108">
        <v>0</v>
      </c>
      <c r="ER155" s="108">
        <v>0</v>
      </c>
      <c r="ES155" s="108">
        <v>0</v>
      </c>
      <c r="ET155" s="108">
        <v>1542.45</v>
      </c>
      <c r="EU155" s="108">
        <v>0</v>
      </c>
      <c r="EV155" s="108">
        <v>0</v>
      </c>
      <c r="EW155" s="108">
        <v>94.5</v>
      </c>
      <c r="EX155" s="108">
        <v>0</v>
      </c>
      <c r="EY155" s="108">
        <v>33.08</v>
      </c>
      <c r="EZ155" s="108">
        <v>0</v>
      </c>
      <c r="FC155" s="108">
        <v>264.05</v>
      </c>
      <c r="FD155" s="108">
        <f t="shared" si="59"/>
        <v>2842.12</v>
      </c>
      <c r="FE155" s="108">
        <f t="shared" si="60"/>
        <v>2842.12</v>
      </c>
      <c r="FM155" s="108">
        <f t="shared" si="61"/>
        <v>0</v>
      </c>
      <c r="FU155" s="108">
        <f t="shared" si="57"/>
        <v>0</v>
      </c>
      <c r="FV155" s="108">
        <v>0</v>
      </c>
      <c r="GB155" s="108">
        <f t="shared" si="62"/>
        <v>0</v>
      </c>
      <c r="GJ155" s="108">
        <f t="shared" si="63"/>
        <v>0</v>
      </c>
      <c r="GK155" s="108">
        <v>908.04</v>
      </c>
      <c r="GL155" s="108">
        <v>0</v>
      </c>
      <c r="GM155" s="108">
        <v>0</v>
      </c>
      <c r="GN155" s="108">
        <v>0</v>
      </c>
      <c r="GO155" s="108">
        <v>0</v>
      </c>
      <c r="GP155" s="108">
        <v>1542.45</v>
      </c>
      <c r="GQ155" s="108">
        <v>0</v>
      </c>
      <c r="GR155" s="108">
        <v>0</v>
      </c>
      <c r="GS155" s="108">
        <v>94.5</v>
      </c>
      <c r="GT155" s="108">
        <v>0</v>
      </c>
      <c r="GU155" s="108">
        <v>33.08</v>
      </c>
      <c r="GV155" s="108">
        <v>0</v>
      </c>
      <c r="GX155" s="108">
        <v>0</v>
      </c>
      <c r="GY155" s="108">
        <f t="shared" si="64"/>
        <v>2578.0699999999997</v>
      </c>
      <c r="GZ155" s="108">
        <f t="shared" si="65"/>
        <v>2578.0699999999997</v>
      </c>
      <c r="HR155" s="108">
        <f t="shared" si="66"/>
        <v>0</v>
      </c>
      <c r="HS155" s="108">
        <v>908.04</v>
      </c>
      <c r="HT155" s="108">
        <v>0</v>
      </c>
      <c r="HU155" s="108">
        <v>0</v>
      </c>
      <c r="HV155" s="108">
        <v>0</v>
      </c>
      <c r="HW155" s="108">
        <v>0</v>
      </c>
      <c r="HX155" s="108">
        <v>1542.45</v>
      </c>
      <c r="HY155" s="108">
        <v>0</v>
      </c>
      <c r="HZ155" s="108">
        <v>0</v>
      </c>
      <c r="IA155" s="108">
        <v>94.5</v>
      </c>
      <c r="IB155" s="108">
        <v>0</v>
      </c>
      <c r="IC155" s="108">
        <v>33.08</v>
      </c>
      <c r="ID155" s="108">
        <v>0</v>
      </c>
      <c r="IF155" s="108">
        <v>0</v>
      </c>
      <c r="II155" s="108">
        <f t="shared" si="67"/>
        <v>2578.0699999999997</v>
      </c>
      <c r="IJ155" s="108">
        <f t="shared" si="68"/>
        <v>2578.0699999999997</v>
      </c>
      <c r="IM155" s="108">
        <v>908.04</v>
      </c>
      <c r="IN155" s="108">
        <v>0</v>
      </c>
      <c r="IO155" s="108">
        <v>0</v>
      </c>
      <c r="IP155" s="108">
        <v>0</v>
      </c>
      <c r="IQ155" s="108">
        <v>0</v>
      </c>
      <c r="IR155" s="108">
        <v>1542.4500000000005</v>
      </c>
      <c r="IS155" s="108">
        <v>0</v>
      </c>
      <c r="IT155" s="108">
        <v>0</v>
      </c>
      <c r="IU155" s="108">
        <v>94.5</v>
      </c>
      <c r="IV155" s="108">
        <v>0</v>
      </c>
      <c r="IW155" s="108">
        <v>33.060000000000016</v>
      </c>
      <c r="IX155" s="108">
        <v>0</v>
      </c>
      <c r="IZ155" s="108">
        <v>0</v>
      </c>
      <c r="JC155" s="108">
        <f t="shared" si="56"/>
        <v>2578.0500000000006</v>
      </c>
      <c r="JD155" s="108">
        <f t="shared" si="69"/>
        <v>2578.0500000000006</v>
      </c>
    </row>
    <row r="156" spans="1:264" x14ac:dyDescent="0.25">
      <c r="A156" s="107">
        <v>730165</v>
      </c>
      <c r="N156" s="108">
        <v>0</v>
      </c>
      <c r="O156" s="108">
        <v>0</v>
      </c>
      <c r="P156" s="108">
        <v>0</v>
      </c>
      <c r="Q156" s="108">
        <v>0</v>
      </c>
      <c r="R156" s="108">
        <v>0</v>
      </c>
      <c r="S156" s="108">
        <v>0</v>
      </c>
      <c r="T156" s="108">
        <v>0</v>
      </c>
      <c r="V156" s="108">
        <f t="shared" si="70"/>
        <v>0</v>
      </c>
      <c r="AC156" s="108">
        <v>0</v>
      </c>
      <c r="AD156" s="108">
        <v>0</v>
      </c>
      <c r="AE156" s="108">
        <v>0</v>
      </c>
      <c r="AF156" s="108">
        <v>925.47</v>
      </c>
      <c r="AG156" s="108">
        <v>0</v>
      </c>
      <c r="AH156" s="108">
        <v>0</v>
      </c>
      <c r="AI156" s="108">
        <v>0</v>
      </c>
      <c r="AL156" s="108">
        <f t="shared" si="76"/>
        <v>925.47</v>
      </c>
      <c r="AM156" s="108">
        <f t="shared" si="71"/>
        <v>925.47</v>
      </c>
      <c r="BD156" s="108">
        <f t="shared" si="77"/>
        <v>0</v>
      </c>
      <c r="BI156" s="108">
        <v>0</v>
      </c>
      <c r="BJ156" s="108">
        <v>0</v>
      </c>
      <c r="BR156" s="108">
        <f t="shared" si="78"/>
        <v>0</v>
      </c>
      <c r="BS156" s="108">
        <v>0</v>
      </c>
      <c r="BT156" s="108">
        <v>0</v>
      </c>
      <c r="BU156" s="108">
        <v>0</v>
      </c>
      <c r="BV156" s="108">
        <v>925.47</v>
      </c>
      <c r="BW156" s="108">
        <v>0</v>
      </c>
      <c r="BX156" s="108">
        <v>0</v>
      </c>
      <c r="BY156" s="108">
        <v>0</v>
      </c>
      <c r="BZ156" s="108">
        <v>0</v>
      </c>
      <c r="CB156" s="108">
        <f t="shared" si="79"/>
        <v>925.47</v>
      </c>
      <c r="CC156" s="108">
        <f t="shared" si="80"/>
        <v>925.47</v>
      </c>
      <c r="CT156" s="108">
        <f t="shared" si="72"/>
        <v>0</v>
      </c>
      <c r="CU156" s="108">
        <v>0</v>
      </c>
      <c r="CV156" s="108">
        <v>0</v>
      </c>
      <c r="CW156" s="108">
        <v>0</v>
      </c>
      <c r="CX156" s="108">
        <v>925.47</v>
      </c>
      <c r="CY156" s="108">
        <v>0</v>
      </c>
      <c r="CZ156" s="108">
        <v>0</v>
      </c>
      <c r="DA156" s="108">
        <v>0</v>
      </c>
      <c r="DB156" s="108">
        <v>0</v>
      </c>
      <c r="DD156" s="108">
        <v>0</v>
      </c>
      <c r="DE156" s="108">
        <f t="shared" si="81"/>
        <v>925.47</v>
      </c>
      <c r="DF156" s="108">
        <f t="shared" si="82"/>
        <v>925.47</v>
      </c>
      <c r="DG156" s="108">
        <v>0</v>
      </c>
      <c r="DH156" s="108">
        <v>0</v>
      </c>
      <c r="DI156" s="108">
        <v>0</v>
      </c>
      <c r="DJ156" s="108">
        <v>925.47</v>
      </c>
      <c r="DK156" s="108">
        <v>0</v>
      </c>
      <c r="DL156" s="108">
        <v>0</v>
      </c>
      <c r="DM156" s="108">
        <v>0</v>
      </c>
      <c r="DN156" s="108">
        <v>0</v>
      </c>
      <c r="DO156" s="108">
        <f t="shared" si="83"/>
        <v>925.47</v>
      </c>
      <c r="DS156" s="108">
        <f t="shared" si="73"/>
        <v>0</v>
      </c>
      <c r="DT156" s="108">
        <v>0</v>
      </c>
      <c r="DU156" s="108">
        <v>0</v>
      </c>
      <c r="DV156" s="108">
        <v>0</v>
      </c>
      <c r="DW156" s="108">
        <v>925.4699999999998</v>
      </c>
      <c r="DX156" s="108">
        <v>0</v>
      </c>
      <c r="DY156" s="108">
        <v>0</v>
      </c>
      <c r="DZ156" s="108">
        <v>0</v>
      </c>
      <c r="EA156" s="108">
        <v>0</v>
      </c>
      <c r="ED156" s="108">
        <v>432.08</v>
      </c>
      <c r="EE156" s="108">
        <f t="shared" si="74"/>
        <v>1357.5499999999997</v>
      </c>
      <c r="EF156" s="108">
        <f t="shared" si="75"/>
        <v>1357.5499999999997</v>
      </c>
      <c r="EG156" s="108">
        <v>0</v>
      </c>
      <c r="EH156" s="108">
        <v>0</v>
      </c>
      <c r="EI156" s="108">
        <v>0</v>
      </c>
      <c r="EJ156" s="108">
        <v>0</v>
      </c>
      <c r="EK156" s="108">
        <v>0</v>
      </c>
      <c r="EL156" s="108">
        <v>0</v>
      </c>
      <c r="EM156" s="108">
        <v>0</v>
      </c>
      <c r="EN156" s="108">
        <f t="shared" si="58"/>
        <v>0</v>
      </c>
      <c r="EO156" s="108">
        <v>841.83</v>
      </c>
      <c r="EP156" s="108">
        <v>0</v>
      </c>
      <c r="EQ156" s="108">
        <v>0</v>
      </c>
      <c r="ER156" s="108">
        <v>0</v>
      </c>
      <c r="ES156" s="108">
        <v>0</v>
      </c>
      <c r="ET156" s="108">
        <v>0</v>
      </c>
      <c r="EU156" s="108">
        <v>0</v>
      </c>
      <c r="EV156" s="108">
        <v>0</v>
      </c>
      <c r="EW156" s="108">
        <v>0</v>
      </c>
      <c r="EX156" s="108">
        <v>0</v>
      </c>
      <c r="EY156" s="108">
        <v>0</v>
      </c>
      <c r="EZ156" s="108">
        <v>0</v>
      </c>
      <c r="FD156" s="108">
        <f t="shared" si="59"/>
        <v>841.83</v>
      </c>
      <c r="FE156" s="108">
        <f t="shared" si="60"/>
        <v>841.83</v>
      </c>
      <c r="FM156" s="108">
        <f t="shared" si="61"/>
        <v>0</v>
      </c>
      <c r="FU156" s="108">
        <f t="shared" si="57"/>
        <v>0</v>
      </c>
      <c r="FV156" s="108">
        <v>0</v>
      </c>
      <c r="GB156" s="108">
        <f t="shared" si="62"/>
        <v>0</v>
      </c>
      <c r="GJ156" s="108">
        <f t="shared" si="63"/>
        <v>0</v>
      </c>
      <c r="GK156" s="108">
        <v>841.83</v>
      </c>
      <c r="GL156" s="108">
        <v>0</v>
      </c>
      <c r="GM156" s="108">
        <v>0</v>
      </c>
      <c r="GN156" s="108">
        <v>0</v>
      </c>
      <c r="GO156" s="108">
        <v>0</v>
      </c>
      <c r="GP156" s="108">
        <v>0</v>
      </c>
      <c r="GQ156" s="108">
        <v>0</v>
      </c>
      <c r="GR156" s="108">
        <v>0</v>
      </c>
      <c r="GS156" s="108">
        <v>0</v>
      </c>
      <c r="GT156" s="108">
        <v>0</v>
      </c>
      <c r="GU156" s="108">
        <v>0</v>
      </c>
      <c r="GV156" s="108">
        <v>0</v>
      </c>
      <c r="GX156" s="108">
        <v>0</v>
      </c>
      <c r="GY156" s="108">
        <f t="shared" si="64"/>
        <v>841.83</v>
      </c>
      <c r="GZ156" s="108">
        <f t="shared" si="65"/>
        <v>841.83</v>
      </c>
      <c r="HR156" s="108">
        <f t="shared" si="66"/>
        <v>0</v>
      </c>
      <c r="HS156" s="108">
        <v>841.83</v>
      </c>
      <c r="HT156" s="108">
        <v>0</v>
      </c>
      <c r="HU156" s="108">
        <v>0</v>
      </c>
      <c r="HV156" s="108">
        <v>0</v>
      </c>
      <c r="HW156" s="108">
        <v>0</v>
      </c>
      <c r="HX156" s="108">
        <v>0</v>
      </c>
      <c r="HY156" s="108">
        <v>0</v>
      </c>
      <c r="HZ156" s="108">
        <v>0</v>
      </c>
      <c r="IA156" s="108">
        <v>0</v>
      </c>
      <c r="IB156" s="108">
        <v>0</v>
      </c>
      <c r="IC156" s="108">
        <v>0</v>
      </c>
      <c r="ID156" s="108">
        <v>0</v>
      </c>
      <c r="IF156" s="108">
        <v>0</v>
      </c>
      <c r="II156" s="108">
        <f t="shared" si="67"/>
        <v>841.83</v>
      </c>
      <c r="IJ156" s="108">
        <f t="shared" si="68"/>
        <v>841.83</v>
      </c>
      <c r="IM156" s="108">
        <v>841.83000000000027</v>
      </c>
      <c r="IN156" s="108">
        <v>0</v>
      </c>
      <c r="IO156" s="108">
        <v>0</v>
      </c>
      <c r="IP156" s="108">
        <v>0</v>
      </c>
      <c r="IQ156" s="108">
        <v>0</v>
      </c>
      <c r="IR156" s="108">
        <v>0</v>
      </c>
      <c r="IS156" s="108">
        <v>0</v>
      </c>
      <c r="IT156" s="108">
        <v>0</v>
      </c>
      <c r="IU156" s="108">
        <v>0</v>
      </c>
      <c r="IV156" s="108">
        <v>0</v>
      </c>
      <c r="IW156" s="108">
        <v>0</v>
      </c>
      <c r="IX156" s="108">
        <v>0</v>
      </c>
      <c r="IZ156" s="108">
        <v>0</v>
      </c>
      <c r="JC156" s="108">
        <f t="shared" si="56"/>
        <v>841.83000000000027</v>
      </c>
      <c r="JD156" s="108">
        <f t="shared" si="69"/>
        <v>841.83000000000027</v>
      </c>
    </row>
    <row r="157" spans="1:264" x14ac:dyDescent="0.25">
      <c r="A157" s="107">
        <v>730177</v>
      </c>
      <c r="N157" s="108">
        <v>0</v>
      </c>
      <c r="O157" s="108">
        <v>0</v>
      </c>
      <c r="P157" s="108">
        <v>0</v>
      </c>
      <c r="Q157" s="108">
        <v>0</v>
      </c>
      <c r="R157" s="108">
        <v>0</v>
      </c>
      <c r="S157" s="108">
        <v>0</v>
      </c>
      <c r="T157" s="108">
        <v>0</v>
      </c>
      <c r="V157" s="108">
        <f t="shared" si="70"/>
        <v>0</v>
      </c>
      <c r="AC157" s="108">
        <v>0</v>
      </c>
      <c r="AD157" s="108">
        <v>0</v>
      </c>
      <c r="AE157" s="108">
        <v>0</v>
      </c>
      <c r="AF157" s="108">
        <v>0</v>
      </c>
      <c r="AG157" s="108">
        <v>0</v>
      </c>
      <c r="AH157" s="108">
        <v>0</v>
      </c>
      <c r="AI157" s="108">
        <v>0</v>
      </c>
      <c r="AL157" s="108">
        <f t="shared" si="76"/>
        <v>0</v>
      </c>
      <c r="AM157" s="108">
        <f t="shared" si="71"/>
        <v>0</v>
      </c>
      <c r="BD157" s="108">
        <f t="shared" si="77"/>
        <v>0</v>
      </c>
      <c r="BI157" s="108">
        <v>0</v>
      </c>
      <c r="BR157" s="108">
        <f t="shared" si="78"/>
        <v>0</v>
      </c>
      <c r="BS157" s="108">
        <v>0</v>
      </c>
      <c r="BT157" s="108">
        <v>0</v>
      </c>
      <c r="BU157" s="108">
        <v>0</v>
      </c>
      <c r="BV157" s="108">
        <v>0</v>
      </c>
      <c r="BW157" s="108">
        <v>0</v>
      </c>
      <c r="BX157" s="108">
        <v>0</v>
      </c>
      <c r="BY157" s="108">
        <v>0</v>
      </c>
      <c r="CB157" s="108">
        <f t="shared" si="79"/>
        <v>0</v>
      </c>
      <c r="CC157" s="108">
        <f t="shared" si="80"/>
        <v>0</v>
      </c>
      <c r="CT157" s="108">
        <f t="shared" si="72"/>
        <v>0</v>
      </c>
      <c r="CU157" s="108">
        <v>0</v>
      </c>
      <c r="CV157" s="108">
        <v>0</v>
      </c>
      <c r="CW157" s="108">
        <v>0</v>
      </c>
      <c r="CX157" s="108">
        <v>0</v>
      </c>
      <c r="CY157" s="108">
        <v>0</v>
      </c>
      <c r="CZ157" s="108">
        <v>0</v>
      </c>
      <c r="DA157" s="108">
        <v>0</v>
      </c>
      <c r="DB157" s="108">
        <v>0</v>
      </c>
      <c r="DD157" s="108">
        <v>0</v>
      </c>
      <c r="DE157" s="108">
        <f t="shared" si="81"/>
        <v>0</v>
      </c>
      <c r="DF157" s="108">
        <f t="shared" si="82"/>
        <v>0</v>
      </c>
      <c r="DG157" s="108">
        <v>0</v>
      </c>
      <c r="DH157" s="108">
        <v>0</v>
      </c>
      <c r="DI157" s="108">
        <v>0</v>
      </c>
      <c r="DJ157" s="108">
        <v>0</v>
      </c>
      <c r="DK157" s="108">
        <v>0</v>
      </c>
      <c r="DL157" s="108">
        <v>0</v>
      </c>
      <c r="DM157" s="108">
        <v>0</v>
      </c>
      <c r="DN157" s="108">
        <v>0</v>
      </c>
      <c r="DO157" s="108">
        <f t="shared" si="83"/>
        <v>0</v>
      </c>
      <c r="DS157" s="108">
        <f t="shared" si="73"/>
        <v>0</v>
      </c>
      <c r="DT157" s="108">
        <v>0</v>
      </c>
      <c r="DU157" s="108">
        <v>0</v>
      </c>
      <c r="DV157" s="108">
        <v>0</v>
      </c>
      <c r="DW157" s="108">
        <v>0</v>
      </c>
      <c r="DX157" s="108">
        <v>0</v>
      </c>
      <c r="DY157" s="108">
        <v>0</v>
      </c>
      <c r="DZ157" s="108">
        <v>0</v>
      </c>
      <c r="EA157" s="108">
        <v>0</v>
      </c>
      <c r="ED157" s="108">
        <v>0</v>
      </c>
      <c r="EE157" s="108">
        <f t="shared" si="74"/>
        <v>0</v>
      </c>
      <c r="EF157" s="108">
        <f t="shared" si="75"/>
        <v>0</v>
      </c>
      <c r="EG157" s="108">
        <v>0</v>
      </c>
      <c r="EH157" s="108">
        <v>0</v>
      </c>
      <c r="EI157" s="108">
        <v>0</v>
      </c>
      <c r="EJ157" s="108">
        <v>0</v>
      </c>
      <c r="EK157" s="108">
        <v>0</v>
      </c>
      <c r="EL157" s="108">
        <v>0</v>
      </c>
      <c r="EM157" s="108">
        <v>0</v>
      </c>
      <c r="EN157" s="108">
        <f t="shared" si="58"/>
        <v>0</v>
      </c>
      <c r="EO157" s="108">
        <v>0</v>
      </c>
      <c r="EP157" s="108">
        <v>0</v>
      </c>
      <c r="EQ157" s="108">
        <v>0</v>
      </c>
      <c r="ER157" s="108">
        <v>0</v>
      </c>
      <c r="ES157" s="108">
        <v>0</v>
      </c>
      <c r="ET157" s="108">
        <v>0</v>
      </c>
      <c r="EU157" s="108">
        <v>0</v>
      </c>
      <c r="EV157" s="108">
        <v>0</v>
      </c>
      <c r="EW157" s="108">
        <v>0</v>
      </c>
      <c r="EX157" s="108">
        <v>0</v>
      </c>
      <c r="EY157" s="108">
        <v>0</v>
      </c>
      <c r="EZ157" s="108">
        <v>0</v>
      </c>
      <c r="FC157" s="108">
        <v>0</v>
      </c>
      <c r="FD157" s="108">
        <f t="shared" si="59"/>
        <v>0</v>
      </c>
      <c r="FE157" s="108">
        <f t="shared" si="60"/>
        <v>0</v>
      </c>
      <c r="FM157" s="108">
        <f t="shared" si="61"/>
        <v>0</v>
      </c>
      <c r="FU157" s="108">
        <f t="shared" si="57"/>
        <v>0</v>
      </c>
      <c r="FV157" s="108">
        <v>0</v>
      </c>
      <c r="GB157" s="108">
        <f t="shared" si="62"/>
        <v>0</v>
      </c>
      <c r="GJ157" s="108">
        <f t="shared" si="63"/>
        <v>0</v>
      </c>
      <c r="GK157" s="108">
        <v>0</v>
      </c>
      <c r="GL157" s="108">
        <v>0</v>
      </c>
      <c r="GM157" s="108">
        <v>0</v>
      </c>
      <c r="GN157" s="108">
        <v>0</v>
      </c>
      <c r="GO157" s="108">
        <v>0</v>
      </c>
      <c r="GP157" s="108">
        <v>0</v>
      </c>
      <c r="GQ157" s="108">
        <v>0</v>
      </c>
      <c r="GR157" s="108">
        <v>0</v>
      </c>
      <c r="GS157" s="108">
        <v>0</v>
      </c>
      <c r="GT157" s="108">
        <v>0</v>
      </c>
      <c r="GU157" s="108">
        <v>0</v>
      </c>
      <c r="GV157" s="108">
        <v>0</v>
      </c>
      <c r="GX157" s="108">
        <v>0</v>
      </c>
      <c r="GY157" s="108">
        <f t="shared" si="64"/>
        <v>0</v>
      </c>
      <c r="GZ157" s="108">
        <f t="shared" si="65"/>
        <v>0</v>
      </c>
      <c r="HR157" s="108">
        <f t="shared" si="66"/>
        <v>0</v>
      </c>
      <c r="HS157" s="108">
        <v>0</v>
      </c>
      <c r="HT157" s="108">
        <v>0</v>
      </c>
      <c r="HU157" s="108">
        <v>0</v>
      </c>
      <c r="HV157" s="108">
        <v>0</v>
      </c>
      <c r="HW157" s="108">
        <v>0</v>
      </c>
      <c r="HX157" s="108">
        <v>0</v>
      </c>
      <c r="HY157" s="108">
        <v>0</v>
      </c>
      <c r="HZ157" s="108">
        <v>0</v>
      </c>
      <c r="IA157" s="108">
        <v>0</v>
      </c>
      <c r="IB157" s="108">
        <v>0</v>
      </c>
      <c r="IC157" s="108">
        <v>0</v>
      </c>
      <c r="ID157" s="108">
        <v>0</v>
      </c>
      <c r="IF157" s="108">
        <v>0</v>
      </c>
      <c r="II157" s="108">
        <f t="shared" si="67"/>
        <v>0</v>
      </c>
      <c r="IJ157" s="108">
        <f t="shared" si="68"/>
        <v>0</v>
      </c>
      <c r="IM157" s="108">
        <v>0</v>
      </c>
      <c r="IN157" s="108">
        <v>0</v>
      </c>
      <c r="IO157" s="108">
        <v>0</v>
      </c>
      <c r="IP157" s="108">
        <v>0</v>
      </c>
      <c r="IQ157" s="108">
        <v>0</v>
      </c>
      <c r="IR157" s="108">
        <v>0</v>
      </c>
      <c r="IS157" s="108">
        <v>0</v>
      </c>
      <c r="IT157" s="108">
        <v>0</v>
      </c>
      <c r="IU157" s="108">
        <v>0</v>
      </c>
      <c r="IV157" s="108">
        <v>0</v>
      </c>
      <c r="IW157" s="108">
        <v>0</v>
      </c>
      <c r="IX157" s="108">
        <v>0</v>
      </c>
      <c r="IZ157" s="108">
        <v>0</v>
      </c>
      <c r="JC157" s="108">
        <f t="shared" si="56"/>
        <v>0</v>
      </c>
      <c r="JD157" s="108">
        <f t="shared" si="69"/>
        <v>0</v>
      </c>
    </row>
    <row r="158" spans="1:264" x14ac:dyDescent="0.25">
      <c r="A158" s="107">
        <v>730180</v>
      </c>
      <c r="N158" s="108">
        <v>0</v>
      </c>
      <c r="O158" s="108">
        <v>0</v>
      </c>
      <c r="P158" s="108">
        <v>0</v>
      </c>
      <c r="Q158" s="108">
        <v>0</v>
      </c>
      <c r="R158" s="108">
        <v>0</v>
      </c>
      <c r="S158" s="108">
        <v>0</v>
      </c>
      <c r="T158" s="108">
        <v>0</v>
      </c>
      <c r="V158" s="108">
        <f t="shared" si="70"/>
        <v>0</v>
      </c>
      <c r="AC158" s="108">
        <v>0</v>
      </c>
      <c r="AD158" s="108">
        <v>0</v>
      </c>
      <c r="AE158" s="108">
        <v>0</v>
      </c>
      <c r="AF158" s="108">
        <v>0</v>
      </c>
      <c r="AG158" s="108">
        <v>421.59</v>
      </c>
      <c r="AH158" s="108">
        <v>0</v>
      </c>
      <c r="AI158" s="108">
        <v>0</v>
      </c>
      <c r="AL158" s="108">
        <f t="shared" si="76"/>
        <v>421.59</v>
      </c>
      <c r="AM158" s="108">
        <f t="shared" si="71"/>
        <v>421.59</v>
      </c>
      <c r="BD158" s="108">
        <f t="shared" si="77"/>
        <v>0</v>
      </c>
      <c r="BI158" s="108">
        <v>0</v>
      </c>
      <c r="BJ158" s="108">
        <v>0</v>
      </c>
      <c r="BR158" s="108">
        <f t="shared" si="78"/>
        <v>0</v>
      </c>
      <c r="BS158" s="108">
        <v>0</v>
      </c>
      <c r="BT158" s="108">
        <v>0</v>
      </c>
      <c r="BU158" s="108">
        <v>0</v>
      </c>
      <c r="BV158" s="108">
        <v>0</v>
      </c>
      <c r="BW158" s="108">
        <v>421.59</v>
      </c>
      <c r="BX158" s="108">
        <v>0</v>
      </c>
      <c r="BY158" s="108">
        <v>0</v>
      </c>
      <c r="BZ158" s="108">
        <v>0</v>
      </c>
      <c r="CB158" s="108">
        <f t="shared" si="79"/>
        <v>421.59</v>
      </c>
      <c r="CC158" s="108">
        <f t="shared" si="80"/>
        <v>421.59</v>
      </c>
      <c r="CT158" s="108">
        <f t="shared" si="72"/>
        <v>0</v>
      </c>
      <c r="CU158" s="108">
        <v>0</v>
      </c>
      <c r="CV158" s="108">
        <v>0</v>
      </c>
      <c r="CW158" s="108">
        <v>0</v>
      </c>
      <c r="CX158" s="108">
        <v>0</v>
      </c>
      <c r="CY158" s="108">
        <v>421.59</v>
      </c>
      <c r="CZ158" s="108">
        <v>0</v>
      </c>
      <c r="DA158" s="108">
        <v>0</v>
      </c>
      <c r="DB158" s="108">
        <v>0</v>
      </c>
      <c r="DD158" s="108">
        <v>0</v>
      </c>
      <c r="DE158" s="108">
        <f t="shared" si="81"/>
        <v>421.59</v>
      </c>
      <c r="DF158" s="108">
        <f t="shared" si="82"/>
        <v>421.59</v>
      </c>
      <c r="DG158" s="108">
        <v>0</v>
      </c>
      <c r="DH158" s="108">
        <v>0</v>
      </c>
      <c r="DI158" s="108">
        <v>0</v>
      </c>
      <c r="DJ158" s="108">
        <v>0</v>
      </c>
      <c r="DK158" s="108">
        <v>421.59</v>
      </c>
      <c r="DL158" s="108">
        <v>0</v>
      </c>
      <c r="DM158" s="108">
        <v>0</v>
      </c>
      <c r="DN158" s="108">
        <v>0</v>
      </c>
      <c r="DO158" s="108">
        <f t="shared" si="83"/>
        <v>421.59</v>
      </c>
      <c r="DS158" s="108">
        <f t="shared" si="73"/>
        <v>0</v>
      </c>
      <c r="DT158" s="108">
        <v>0</v>
      </c>
      <c r="DU158" s="108">
        <v>0</v>
      </c>
      <c r="DV158" s="108">
        <v>0</v>
      </c>
      <c r="DW158" s="108">
        <v>0</v>
      </c>
      <c r="DX158" s="108">
        <v>421.59000000000009</v>
      </c>
      <c r="DY158" s="108">
        <v>0</v>
      </c>
      <c r="DZ158" s="108">
        <v>0</v>
      </c>
      <c r="EA158" s="108">
        <v>0</v>
      </c>
      <c r="ED158" s="108">
        <v>0</v>
      </c>
      <c r="EE158" s="108">
        <f t="shared" si="74"/>
        <v>421.59000000000009</v>
      </c>
      <c r="EF158" s="108">
        <f t="shared" si="75"/>
        <v>421.59000000000009</v>
      </c>
      <c r="EG158" s="108">
        <v>0</v>
      </c>
      <c r="EH158" s="108">
        <v>0</v>
      </c>
      <c r="EI158" s="108">
        <v>0</v>
      </c>
      <c r="EJ158" s="108">
        <v>0</v>
      </c>
      <c r="EK158" s="108">
        <v>0</v>
      </c>
      <c r="EL158" s="108">
        <v>0</v>
      </c>
      <c r="EM158" s="108">
        <v>0</v>
      </c>
      <c r="EN158" s="108">
        <f t="shared" si="58"/>
        <v>0</v>
      </c>
      <c r="EO158" s="108">
        <v>3060.58</v>
      </c>
      <c r="EP158" s="108">
        <v>0</v>
      </c>
      <c r="EQ158" s="108">
        <v>0</v>
      </c>
      <c r="ER158" s="108">
        <v>0</v>
      </c>
      <c r="ES158" s="108">
        <v>0</v>
      </c>
      <c r="ET158" s="108">
        <v>0</v>
      </c>
      <c r="EU158" s="108">
        <v>0</v>
      </c>
      <c r="EV158" s="108">
        <v>0</v>
      </c>
      <c r="EW158" s="108">
        <v>0</v>
      </c>
      <c r="EX158" s="108">
        <v>0</v>
      </c>
      <c r="EY158" s="108">
        <v>0</v>
      </c>
      <c r="EZ158" s="108">
        <v>0</v>
      </c>
      <c r="FC158" s="108">
        <v>136.44999999999999</v>
      </c>
      <c r="FD158" s="108">
        <f t="shared" si="59"/>
        <v>3197.0299999999997</v>
      </c>
      <c r="FE158" s="108">
        <f t="shared" si="60"/>
        <v>3197.0299999999997</v>
      </c>
      <c r="FM158" s="108">
        <f t="shared" si="61"/>
        <v>0</v>
      </c>
      <c r="FU158" s="108">
        <f t="shared" si="57"/>
        <v>0</v>
      </c>
      <c r="FV158" s="108">
        <v>0</v>
      </c>
      <c r="GB158" s="108">
        <f t="shared" si="62"/>
        <v>0</v>
      </c>
      <c r="GJ158" s="108">
        <f t="shared" si="63"/>
        <v>0</v>
      </c>
      <c r="GK158" s="108">
        <v>3060.58</v>
      </c>
      <c r="GL158" s="108">
        <v>0</v>
      </c>
      <c r="GM158" s="108">
        <v>0</v>
      </c>
      <c r="GN158" s="108">
        <v>0</v>
      </c>
      <c r="GO158" s="108">
        <v>0</v>
      </c>
      <c r="GP158" s="108">
        <v>0</v>
      </c>
      <c r="GQ158" s="108">
        <v>0</v>
      </c>
      <c r="GR158" s="108">
        <v>0</v>
      </c>
      <c r="GS158" s="108">
        <v>0</v>
      </c>
      <c r="GT158" s="108">
        <v>0</v>
      </c>
      <c r="GU158" s="108">
        <v>0</v>
      </c>
      <c r="GV158" s="108">
        <v>0</v>
      </c>
      <c r="GX158" s="108">
        <v>0</v>
      </c>
      <c r="GY158" s="108">
        <f t="shared" si="64"/>
        <v>3060.58</v>
      </c>
      <c r="GZ158" s="108">
        <f t="shared" si="65"/>
        <v>3060.58</v>
      </c>
      <c r="HR158" s="108">
        <f t="shared" si="66"/>
        <v>0</v>
      </c>
      <c r="HS158" s="108">
        <v>3060.58</v>
      </c>
      <c r="HT158" s="108">
        <v>0</v>
      </c>
      <c r="HU158" s="108">
        <v>0</v>
      </c>
      <c r="HV158" s="108">
        <v>0</v>
      </c>
      <c r="HW158" s="108">
        <v>0</v>
      </c>
      <c r="HX158" s="108">
        <v>0</v>
      </c>
      <c r="HY158" s="108">
        <v>0</v>
      </c>
      <c r="HZ158" s="108">
        <v>0</v>
      </c>
      <c r="IA158" s="108">
        <v>0</v>
      </c>
      <c r="IB158" s="108">
        <v>0</v>
      </c>
      <c r="IC158" s="108">
        <v>0</v>
      </c>
      <c r="ID158" s="108">
        <v>0</v>
      </c>
      <c r="IF158" s="108">
        <v>0</v>
      </c>
      <c r="II158" s="108">
        <f t="shared" si="67"/>
        <v>3060.58</v>
      </c>
      <c r="IJ158" s="108">
        <f t="shared" si="68"/>
        <v>3060.58</v>
      </c>
      <c r="IM158" s="108">
        <v>3060.59</v>
      </c>
      <c r="IN158" s="108">
        <v>0</v>
      </c>
      <c r="IO158" s="108">
        <v>0</v>
      </c>
      <c r="IP158" s="108">
        <v>0</v>
      </c>
      <c r="IQ158" s="108">
        <v>0</v>
      </c>
      <c r="IR158" s="108">
        <v>0</v>
      </c>
      <c r="IS158" s="108">
        <v>0</v>
      </c>
      <c r="IT158" s="108">
        <v>0</v>
      </c>
      <c r="IU158" s="108">
        <v>0</v>
      </c>
      <c r="IV158" s="108">
        <v>0</v>
      </c>
      <c r="IW158" s="108">
        <v>0</v>
      </c>
      <c r="IX158" s="108">
        <v>0</v>
      </c>
      <c r="IZ158" s="108">
        <v>0</v>
      </c>
      <c r="JC158" s="108">
        <f t="shared" ref="JC158:JC221" si="84">SUM(IL158:JB158)</f>
        <v>3060.59</v>
      </c>
      <c r="JD158" s="108">
        <f t="shared" si="69"/>
        <v>3060.59</v>
      </c>
    </row>
    <row r="159" spans="1:264" x14ac:dyDescent="0.25">
      <c r="A159" s="107">
        <v>3095</v>
      </c>
      <c r="N159" s="108">
        <v>0</v>
      </c>
      <c r="O159" s="108">
        <v>0</v>
      </c>
      <c r="P159" s="108">
        <v>0</v>
      </c>
      <c r="Q159" s="108">
        <v>0</v>
      </c>
      <c r="R159" s="108">
        <v>0</v>
      </c>
      <c r="S159" s="108">
        <v>0</v>
      </c>
      <c r="T159" s="108">
        <v>0</v>
      </c>
      <c r="V159" s="108">
        <f t="shared" si="70"/>
        <v>0</v>
      </c>
      <c r="AC159" s="108">
        <v>0</v>
      </c>
      <c r="AD159" s="108">
        <v>0</v>
      </c>
      <c r="AE159" s="108">
        <v>0</v>
      </c>
      <c r="AF159" s="108">
        <v>0</v>
      </c>
      <c r="AG159" s="108">
        <v>0</v>
      </c>
      <c r="AH159" s="108">
        <v>0</v>
      </c>
      <c r="AI159" s="108">
        <v>0</v>
      </c>
      <c r="AL159" s="108">
        <f t="shared" si="76"/>
        <v>0</v>
      </c>
      <c r="AM159" s="108">
        <f t="shared" si="71"/>
        <v>0</v>
      </c>
      <c r="BD159" s="108">
        <f t="shared" si="77"/>
        <v>0</v>
      </c>
      <c r="BI159" s="108">
        <v>261.73</v>
      </c>
      <c r="BJ159" s="108">
        <v>0</v>
      </c>
      <c r="BR159" s="108">
        <f t="shared" si="78"/>
        <v>261.73</v>
      </c>
      <c r="BS159" s="108">
        <v>0</v>
      </c>
      <c r="BT159" s="108">
        <v>0</v>
      </c>
      <c r="BU159" s="108">
        <v>0</v>
      </c>
      <c r="BV159" s="108">
        <v>0</v>
      </c>
      <c r="BW159" s="108">
        <v>0</v>
      </c>
      <c r="BX159" s="108">
        <v>0</v>
      </c>
      <c r="BY159" s="108">
        <v>0</v>
      </c>
      <c r="BZ159" s="108">
        <v>0</v>
      </c>
      <c r="CB159" s="108">
        <f t="shared" si="79"/>
        <v>0</v>
      </c>
      <c r="CC159" s="108">
        <f t="shared" si="80"/>
        <v>261.73</v>
      </c>
      <c r="CD159" s="108">
        <v>2815.02</v>
      </c>
      <c r="CE159" s="108">
        <v>1404</v>
      </c>
      <c r="CL159" s="108">
        <v>2815.02</v>
      </c>
      <c r="CM159" s="108">
        <v>1404</v>
      </c>
      <c r="CT159" s="108">
        <f t="shared" si="72"/>
        <v>8438.0400000000009</v>
      </c>
      <c r="CU159" s="108">
        <v>2815.02</v>
      </c>
      <c r="CV159" s="108">
        <v>1404</v>
      </c>
      <c r="CW159" s="108">
        <v>0</v>
      </c>
      <c r="CX159" s="108">
        <v>0</v>
      </c>
      <c r="CY159" s="108">
        <v>0</v>
      </c>
      <c r="CZ159" s="108">
        <v>0</v>
      </c>
      <c r="DA159" s="108">
        <v>0</v>
      </c>
      <c r="DB159" s="108">
        <v>0</v>
      </c>
      <c r="DD159" s="108">
        <v>0</v>
      </c>
      <c r="DE159" s="108">
        <f t="shared" si="81"/>
        <v>4219.0200000000004</v>
      </c>
      <c r="DF159" s="108">
        <f t="shared" si="82"/>
        <v>12657.060000000001</v>
      </c>
      <c r="DG159" s="108">
        <v>2815.02</v>
      </c>
      <c r="DH159" s="108">
        <v>1404</v>
      </c>
      <c r="DI159" s="108">
        <v>0</v>
      </c>
      <c r="DJ159" s="108">
        <v>0</v>
      </c>
      <c r="DK159" s="108">
        <v>0</v>
      </c>
      <c r="DL159" s="108">
        <v>0</v>
      </c>
      <c r="DM159" s="108">
        <v>0</v>
      </c>
      <c r="DN159" s="108">
        <v>0</v>
      </c>
      <c r="DO159" s="108">
        <f t="shared" si="83"/>
        <v>4219.0200000000004</v>
      </c>
      <c r="DS159" s="108">
        <f t="shared" si="73"/>
        <v>0</v>
      </c>
      <c r="DT159" s="108">
        <v>2815.0199999999991</v>
      </c>
      <c r="DU159" s="108">
        <v>1403.9999999999991</v>
      </c>
      <c r="DV159" s="108">
        <v>0</v>
      </c>
      <c r="DW159" s="108">
        <v>0</v>
      </c>
      <c r="DX159" s="108">
        <v>0</v>
      </c>
      <c r="DY159" s="108">
        <v>0</v>
      </c>
      <c r="DZ159" s="108">
        <v>0</v>
      </c>
      <c r="EA159" s="108">
        <v>0</v>
      </c>
      <c r="ED159" s="108">
        <v>0</v>
      </c>
      <c r="EE159" s="108">
        <f t="shared" si="74"/>
        <v>4219.0199999999986</v>
      </c>
      <c r="EF159" s="108">
        <f t="shared" si="75"/>
        <v>4219.0199999999986</v>
      </c>
      <c r="EG159" s="108">
        <v>0</v>
      </c>
      <c r="EH159" s="108">
        <v>0</v>
      </c>
      <c r="EI159" s="108">
        <v>0</v>
      </c>
      <c r="EJ159" s="108">
        <v>0</v>
      </c>
      <c r="EK159" s="108">
        <v>0</v>
      </c>
      <c r="EL159" s="108">
        <v>0</v>
      </c>
      <c r="EM159" s="108">
        <v>0</v>
      </c>
      <c r="EN159" s="108">
        <f t="shared" si="58"/>
        <v>0</v>
      </c>
      <c r="EO159" s="108">
        <v>0</v>
      </c>
      <c r="EP159" s="108">
        <v>0</v>
      </c>
      <c r="EQ159" s="108">
        <v>0</v>
      </c>
      <c r="ER159" s="108">
        <v>0</v>
      </c>
      <c r="ES159" s="108">
        <v>0</v>
      </c>
      <c r="ET159" s="108">
        <v>0</v>
      </c>
      <c r="EU159" s="108">
        <v>0</v>
      </c>
      <c r="EV159" s="108">
        <v>0</v>
      </c>
      <c r="EW159" s="108">
        <v>0</v>
      </c>
      <c r="EX159" s="108">
        <v>0</v>
      </c>
      <c r="EY159" s="108">
        <v>0</v>
      </c>
      <c r="EZ159" s="108">
        <v>0</v>
      </c>
      <c r="FC159" s="108">
        <v>0</v>
      </c>
      <c r="FD159" s="108">
        <f t="shared" si="59"/>
        <v>0</v>
      </c>
      <c r="FE159" s="108">
        <f t="shared" si="60"/>
        <v>0</v>
      </c>
      <c r="FM159" s="108">
        <f t="shared" si="61"/>
        <v>0</v>
      </c>
      <c r="FU159" s="108">
        <f t="shared" si="57"/>
        <v>0</v>
      </c>
      <c r="FV159" s="108">
        <v>0</v>
      </c>
      <c r="GB159" s="108">
        <f t="shared" si="62"/>
        <v>0</v>
      </c>
      <c r="GJ159" s="108">
        <f t="shared" si="63"/>
        <v>0</v>
      </c>
      <c r="GK159" s="108">
        <v>0</v>
      </c>
      <c r="GL159" s="108">
        <v>0</v>
      </c>
      <c r="GM159" s="108">
        <v>0</v>
      </c>
      <c r="GN159" s="108">
        <v>0</v>
      </c>
      <c r="GO159" s="108">
        <v>0</v>
      </c>
      <c r="GP159" s="108">
        <v>0</v>
      </c>
      <c r="GQ159" s="108">
        <v>0</v>
      </c>
      <c r="GR159" s="108">
        <v>0</v>
      </c>
      <c r="GS159" s="108">
        <v>0</v>
      </c>
      <c r="GT159" s="108">
        <v>0</v>
      </c>
      <c r="GU159" s="108">
        <v>0</v>
      </c>
      <c r="GV159" s="108">
        <v>0</v>
      </c>
      <c r="GX159" s="108">
        <v>0</v>
      </c>
      <c r="GY159" s="108">
        <f t="shared" si="64"/>
        <v>0</v>
      </c>
      <c r="GZ159" s="108">
        <f t="shared" si="65"/>
        <v>0</v>
      </c>
      <c r="HR159" s="108">
        <f t="shared" si="66"/>
        <v>0</v>
      </c>
      <c r="HS159" s="108">
        <v>0</v>
      </c>
      <c r="HT159" s="108">
        <v>0</v>
      </c>
      <c r="HU159" s="108">
        <v>0</v>
      </c>
      <c r="HV159" s="108">
        <v>0</v>
      </c>
      <c r="HW159" s="108">
        <v>0</v>
      </c>
      <c r="HX159" s="108">
        <v>0</v>
      </c>
      <c r="HY159" s="108">
        <v>0</v>
      </c>
      <c r="HZ159" s="108">
        <v>0</v>
      </c>
      <c r="IA159" s="108">
        <v>0</v>
      </c>
      <c r="IB159" s="108">
        <v>0</v>
      </c>
      <c r="IC159" s="108">
        <v>0</v>
      </c>
      <c r="ID159" s="108">
        <v>0</v>
      </c>
      <c r="IF159" s="108">
        <v>0</v>
      </c>
      <c r="II159" s="108">
        <f t="shared" si="67"/>
        <v>0</v>
      </c>
      <c r="IJ159" s="108">
        <f t="shared" si="68"/>
        <v>0</v>
      </c>
      <c r="IM159" s="108">
        <v>0</v>
      </c>
      <c r="IN159" s="108">
        <v>0</v>
      </c>
      <c r="IO159" s="108">
        <v>0</v>
      </c>
      <c r="IP159" s="108">
        <v>0</v>
      </c>
      <c r="IQ159" s="108">
        <v>0</v>
      </c>
      <c r="IR159" s="108">
        <v>0</v>
      </c>
      <c r="IS159" s="108">
        <v>0</v>
      </c>
      <c r="IT159" s="108">
        <v>0</v>
      </c>
      <c r="IU159" s="108">
        <v>0</v>
      </c>
      <c r="IV159" s="108">
        <v>0</v>
      </c>
      <c r="IW159" s="108">
        <v>0</v>
      </c>
      <c r="IX159" s="108">
        <v>0</v>
      </c>
      <c r="IZ159" s="108">
        <v>0</v>
      </c>
      <c r="JB159" s="108">
        <v>2123.67</v>
      </c>
      <c r="JC159" s="108">
        <f t="shared" si="84"/>
        <v>2123.67</v>
      </c>
      <c r="JD159" s="108">
        <f t="shared" si="69"/>
        <v>2123.67</v>
      </c>
    </row>
    <row r="160" spans="1:264" x14ac:dyDescent="0.25">
      <c r="A160" s="108">
        <v>536107</v>
      </c>
      <c r="N160" s="108">
        <v>0</v>
      </c>
      <c r="O160" s="108">
        <v>0</v>
      </c>
      <c r="P160" s="108">
        <v>0</v>
      </c>
      <c r="Q160" s="108">
        <v>0</v>
      </c>
      <c r="R160" s="108">
        <v>0</v>
      </c>
      <c r="S160" s="108">
        <v>0</v>
      </c>
      <c r="T160" s="108">
        <v>0</v>
      </c>
      <c r="V160" s="108">
        <f t="shared" si="70"/>
        <v>0</v>
      </c>
      <c r="AC160" s="108">
        <v>7418.52</v>
      </c>
      <c r="AD160" s="108">
        <v>3067.74</v>
      </c>
      <c r="AE160" s="108">
        <v>2467.92</v>
      </c>
      <c r="AF160" s="108">
        <v>1038.19</v>
      </c>
      <c r="AG160" s="108">
        <v>2328.4699999999998</v>
      </c>
      <c r="AH160" s="108">
        <v>117</v>
      </c>
      <c r="AI160" s="108">
        <v>610.58000000000004</v>
      </c>
      <c r="AL160" s="108">
        <f t="shared" si="76"/>
        <v>17048.420000000002</v>
      </c>
      <c r="AM160" s="108">
        <f t="shared" si="71"/>
        <v>17048.420000000002</v>
      </c>
      <c r="BD160" s="108">
        <f t="shared" si="77"/>
        <v>0</v>
      </c>
      <c r="BI160" s="108">
        <v>546.91999999999996</v>
      </c>
      <c r="BJ160" s="108">
        <v>1046.46</v>
      </c>
      <c r="BR160" s="108">
        <f t="shared" si="78"/>
        <v>1593.38</v>
      </c>
      <c r="BS160" s="108">
        <v>7418.52</v>
      </c>
      <c r="BT160" s="108">
        <v>3067.74</v>
      </c>
      <c r="BU160" s="108">
        <v>2467.92</v>
      </c>
      <c r="BV160" s="108">
        <v>1038.19</v>
      </c>
      <c r="BW160" s="108">
        <v>2328.4699999999998</v>
      </c>
      <c r="BX160" s="108">
        <v>117</v>
      </c>
      <c r="BY160" s="108">
        <v>610.58000000000004</v>
      </c>
      <c r="BZ160" s="108">
        <v>1046.46</v>
      </c>
      <c r="CB160" s="108">
        <f t="shared" si="79"/>
        <v>18094.88</v>
      </c>
      <c r="CC160" s="108">
        <f t="shared" si="80"/>
        <v>19688.260000000002</v>
      </c>
      <c r="CT160" s="108">
        <f t="shared" si="72"/>
        <v>0</v>
      </c>
      <c r="CU160" s="108">
        <v>7418.52</v>
      </c>
      <c r="CV160" s="108">
        <v>3067.74</v>
      </c>
      <c r="CW160" s="108">
        <v>2467.92</v>
      </c>
      <c r="CX160" s="108">
        <v>1038.19</v>
      </c>
      <c r="CY160" s="108">
        <v>2328.4699999999998</v>
      </c>
      <c r="CZ160" s="108">
        <v>117</v>
      </c>
      <c r="DA160" s="108">
        <v>610.58000000000004</v>
      </c>
      <c r="DB160" s="108">
        <v>1046.46</v>
      </c>
      <c r="DD160" s="108">
        <v>0</v>
      </c>
      <c r="DE160" s="108">
        <f t="shared" si="81"/>
        <v>18094.88</v>
      </c>
      <c r="DF160" s="108">
        <f t="shared" si="82"/>
        <v>18094.88</v>
      </c>
      <c r="DG160" s="108">
        <v>7418.52</v>
      </c>
      <c r="DH160" s="108">
        <v>3067.74</v>
      </c>
      <c r="DI160" s="108">
        <v>2467.92</v>
      </c>
      <c r="DJ160" s="108">
        <v>1038.19</v>
      </c>
      <c r="DK160" s="108">
        <v>2328.4699999999998</v>
      </c>
      <c r="DL160" s="108">
        <v>117</v>
      </c>
      <c r="DM160" s="108">
        <v>610.58000000000004</v>
      </c>
      <c r="DN160" s="108">
        <v>1046.46</v>
      </c>
      <c r="DO160" s="108">
        <f t="shared" si="83"/>
        <v>18094.88</v>
      </c>
      <c r="DS160" s="108">
        <f t="shared" si="73"/>
        <v>0</v>
      </c>
      <c r="DT160" s="108">
        <v>7418.5200000000041</v>
      </c>
      <c r="DU160" s="108">
        <v>3067.7400000000034</v>
      </c>
      <c r="DV160" s="108">
        <v>2467.9200000000019</v>
      </c>
      <c r="DW160" s="108">
        <v>1038.1799999999998</v>
      </c>
      <c r="DX160" s="108">
        <v>2328.4900000000011</v>
      </c>
      <c r="DY160" s="108">
        <v>117</v>
      </c>
      <c r="DZ160" s="108">
        <v>610.60000000000025</v>
      </c>
      <c r="EA160" s="108">
        <v>1046.46</v>
      </c>
      <c r="ED160" s="108">
        <v>0</v>
      </c>
      <c r="EE160" s="108">
        <f t="shared" si="74"/>
        <v>18094.910000000011</v>
      </c>
      <c r="EF160" s="108">
        <f t="shared" si="75"/>
        <v>18094.910000000011</v>
      </c>
      <c r="EG160" s="108">
        <v>486</v>
      </c>
      <c r="EH160" s="108">
        <v>0</v>
      </c>
      <c r="EI160" s="108">
        <v>0</v>
      </c>
      <c r="EJ160" s="108">
        <v>0</v>
      </c>
      <c r="EK160" s="108">
        <v>0</v>
      </c>
      <c r="EL160" s="108">
        <v>0</v>
      </c>
      <c r="EM160" s="108">
        <v>0</v>
      </c>
      <c r="EN160" s="108">
        <f t="shared" si="58"/>
        <v>486</v>
      </c>
      <c r="EO160" s="108">
        <v>7317.02</v>
      </c>
      <c r="EP160" s="108">
        <v>0</v>
      </c>
      <c r="EQ160" s="108">
        <v>0</v>
      </c>
      <c r="ER160" s="108">
        <v>1601.78</v>
      </c>
      <c r="ES160" s="108">
        <v>0</v>
      </c>
      <c r="ET160" s="108">
        <v>3233.21</v>
      </c>
      <c r="EU160" s="108">
        <v>0</v>
      </c>
      <c r="EV160" s="108">
        <v>0</v>
      </c>
      <c r="EW160" s="108">
        <v>5575.5</v>
      </c>
      <c r="EX160" s="108">
        <v>97.5</v>
      </c>
      <c r="EY160" s="108">
        <v>1632.15</v>
      </c>
      <c r="EZ160" s="108">
        <v>0</v>
      </c>
      <c r="FC160" s="108">
        <v>2736.48</v>
      </c>
      <c r="FD160" s="108">
        <f t="shared" si="59"/>
        <v>22193.640000000003</v>
      </c>
      <c r="FE160" s="108">
        <f t="shared" si="60"/>
        <v>22679.640000000003</v>
      </c>
      <c r="FM160" s="108">
        <f t="shared" si="61"/>
        <v>0</v>
      </c>
      <c r="FU160" s="108">
        <f t="shared" si="57"/>
        <v>0</v>
      </c>
      <c r="FV160" s="108">
        <v>849.66</v>
      </c>
      <c r="GB160" s="108">
        <f t="shared" si="62"/>
        <v>849.66</v>
      </c>
      <c r="GJ160" s="108">
        <f t="shared" si="63"/>
        <v>0</v>
      </c>
      <c r="GK160" s="108">
        <v>7317.02</v>
      </c>
      <c r="GL160" s="108">
        <v>0</v>
      </c>
      <c r="GM160" s="108">
        <v>0</v>
      </c>
      <c r="GN160" s="108">
        <v>1601.78</v>
      </c>
      <c r="GO160" s="108">
        <v>0</v>
      </c>
      <c r="GP160" s="108">
        <v>3233.21</v>
      </c>
      <c r="GQ160" s="108">
        <v>0</v>
      </c>
      <c r="GR160" s="108">
        <v>0</v>
      </c>
      <c r="GS160" s="108">
        <v>5575.5</v>
      </c>
      <c r="GT160" s="108">
        <v>97.5</v>
      </c>
      <c r="GU160" s="108">
        <v>1632.15</v>
      </c>
      <c r="GV160" s="108">
        <v>0</v>
      </c>
      <c r="GX160" s="108">
        <v>849.66</v>
      </c>
      <c r="GY160" s="108">
        <f t="shared" si="64"/>
        <v>20306.820000000003</v>
      </c>
      <c r="GZ160" s="108">
        <f t="shared" si="65"/>
        <v>21156.480000000003</v>
      </c>
      <c r="HR160" s="108">
        <f t="shared" si="66"/>
        <v>0</v>
      </c>
      <c r="HS160" s="108">
        <v>7317.02</v>
      </c>
      <c r="HT160" s="108">
        <v>0</v>
      </c>
      <c r="HU160" s="108">
        <v>0</v>
      </c>
      <c r="HV160" s="108">
        <v>1601.78</v>
      </c>
      <c r="HW160" s="108">
        <v>0</v>
      </c>
      <c r="HX160" s="108">
        <v>3233.21</v>
      </c>
      <c r="HY160" s="108">
        <v>0</v>
      </c>
      <c r="HZ160" s="108">
        <v>0</v>
      </c>
      <c r="IA160" s="108">
        <v>5575.5</v>
      </c>
      <c r="IB160" s="108">
        <v>97.5</v>
      </c>
      <c r="IC160" s="108">
        <v>1632.15</v>
      </c>
      <c r="ID160" s="108">
        <v>0</v>
      </c>
      <c r="IF160" s="108">
        <v>849.66</v>
      </c>
      <c r="II160" s="108">
        <f t="shared" si="67"/>
        <v>20306.820000000003</v>
      </c>
      <c r="IJ160" s="108">
        <f t="shared" si="68"/>
        <v>20306.820000000003</v>
      </c>
      <c r="IM160" s="108">
        <v>7317.02</v>
      </c>
      <c r="IN160" s="108">
        <v>0</v>
      </c>
      <c r="IO160" s="108">
        <v>0</v>
      </c>
      <c r="IP160" s="108">
        <v>1601.7600000000009</v>
      </c>
      <c r="IQ160" s="108">
        <v>0</v>
      </c>
      <c r="IR160" s="108">
        <v>3233.2199999999993</v>
      </c>
      <c r="IS160" s="108">
        <v>0</v>
      </c>
      <c r="IT160" s="108">
        <v>0</v>
      </c>
      <c r="IU160" s="108">
        <v>5575.5</v>
      </c>
      <c r="IV160" s="108">
        <v>97.5</v>
      </c>
      <c r="IW160" s="108">
        <v>1632.1500000000005</v>
      </c>
      <c r="IX160" s="108">
        <v>0</v>
      </c>
      <c r="IZ160" s="108">
        <v>849.66</v>
      </c>
      <c r="JC160" s="108">
        <f t="shared" si="84"/>
        <v>20306.810000000001</v>
      </c>
      <c r="JD160" s="108">
        <f t="shared" si="69"/>
        <v>20306.810000000001</v>
      </c>
    </row>
    <row r="161" spans="1:264" x14ac:dyDescent="0.25">
      <c r="A161" s="107">
        <v>536101</v>
      </c>
      <c r="N161" s="108">
        <v>-179.2</v>
      </c>
      <c r="O161" s="108">
        <v>-578.55999999999995</v>
      </c>
      <c r="P161" s="108">
        <v>0</v>
      </c>
      <c r="Q161" s="108">
        <v>-437.9</v>
      </c>
      <c r="R161" s="108">
        <v>-1656</v>
      </c>
      <c r="S161" s="108">
        <v>0</v>
      </c>
      <c r="T161" s="108">
        <v>0</v>
      </c>
      <c r="V161" s="108">
        <f t="shared" si="70"/>
        <v>-2851.66</v>
      </c>
      <c r="AC161" s="108">
        <v>9948.9599999999991</v>
      </c>
      <c r="AD161" s="108">
        <v>6907.68</v>
      </c>
      <c r="AE161" s="108">
        <v>389.17</v>
      </c>
      <c r="AF161" s="108">
        <v>5837.58</v>
      </c>
      <c r="AG161" s="108">
        <v>11081.33</v>
      </c>
      <c r="AH161" s="108">
        <v>196.8</v>
      </c>
      <c r="AI161" s="108">
        <v>0</v>
      </c>
      <c r="AL161" s="108">
        <f t="shared" si="76"/>
        <v>34361.520000000004</v>
      </c>
      <c r="AM161" s="108">
        <f t="shared" si="71"/>
        <v>31509.860000000004</v>
      </c>
      <c r="BD161" s="108">
        <f t="shared" si="77"/>
        <v>0</v>
      </c>
      <c r="BI161" s="108">
        <v>677.91</v>
      </c>
      <c r="BJ161" s="108">
        <v>9.9600000000000009</v>
      </c>
      <c r="BR161" s="108">
        <f t="shared" si="78"/>
        <v>687.87</v>
      </c>
      <c r="BS161" s="108">
        <v>9948.9599999999991</v>
      </c>
      <c r="BT161" s="108">
        <v>6907.68</v>
      </c>
      <c r="BU161" s="108">
        <v>389.17</v>
      </c>
      <c r="BV161" s="108">
        <v>5837.58</v>
      </c>
      <c r="BW161" s="108">
        <v>11081.33</v>
      </c>
      <c r="BX161" s="108">
        <v>196.8</v>
      </c>
      <c r="BY161" s="108">
        <v>0</v>
      </c>
      <c r="BZ161" s="108">
        <v>9.9600000000000009</v>
      </c>
      <c r="CB161" s="108">
        <f t="shared" si="79"/>
        <v>34371.480000000003</v>
      </c>
      <c r="CC161" s="108">
        <f t="shared" si="80"/>
        <v>35059.350000000006</v>
      </c>
      <c r="CT161" s="108">
        <f t="shared" si="72"/>
        <v>0</v>
      </c>
      <c r="CU161" s="108">
        <v>9948.9599999999991</v>
      </c>
      <c r="CV161" s="108">
        <v>6907.68</v>
      </c>
      <c r="CW161" s="108">
        <v>389.17</v>
      </c>
      <c r="CX161" s="108">
        <v>5837.58</v>
      </c>
      <c r="CY161" s="108">
        <v>11081.33</v>
      </c>
      <c r="CZ161" s="108">
        <v>196.8</v>
      </c>
      <c r="DA161" s="108">
        <v>0</v>
      </c>
      <c r="DB161" s="108">
        <v>9.9600000000000009</v>
      </c>
      <c r="DD161" s="108">
        <v>0</v>
      </c>
      <c r="DE161" s="108">
        <f t="shared" si="81"/>
        <v>34371.480000000003</v>
      </c>
      <c r="DF161" s="108">
        <f t="shared" si="82"/>
        <v>34371.480000000003</v>
      </c>
      <c r="DG161" s="108">
        <v>9948.9599999999991</v>
      </c>
      <c r="DH161" s="108">
        <v>6907.68</v>
      </c>
      <c r="DI161" s="108">
        <v>389.17</v>
      </c>
      <c r="DJ161" s="108">
        <v>5837.58</v>
      </c>
      <c r="DK161" s="108">
        <v>11081.33</v>
      </c>
      <c r="DL161" s="108">
        <v>196.8</v>
      </c>
      <c r="DM161" s="108">
        <v>0</v>
      </c>
      <c r="DN161" s="108">
        <v>9.9600000000000009</v>
      </c>
      <c r="DO161" s="108">
        <f t="shared" si="83"/>
        <v>34371.480000000003</v>
      </c>
      <c r="DS161" s="108">
        <f t="shared" si="73"/>
        <v>0</v>
      </c>
      <c r="DT161" s="108">
        <v>9948.9600000000355</v>
      </c>
      <c r="DU161" s="108">
        <v>6907.6800000000076</v>
      </c>
      <c r="DV161" s="108">
        <v>389.17999999999967</v>
      </c>
      <c r="DW161" s="108">
        <v>5837.5800000000054</v>
      </c>
      <c r="DX161" s="108">
        <v>11081.34000000002</v>
      </c>
      <c r="DY161" s="108">
        <v>196.80000000000007</v>
      </c>
      <c r="DZ161" s="108">
        <v>0</v>
      </c>
      <c r="EA161" s="108">
        <v>9.9600000000000009</v>
      </c>
      <c r="EB161" s="108">
        <v>40</v>
      </c>
      <c r="ED161" s="108">
        <v>6049.05</v>
      </c>
      <c r="EE161" s="108">
        <f t="shared" si="74"/>
        <v>40460.550000000076</v>
      </c>
      <c r="EF161" s="108">
        <f t="shared" si="75"/>
        <v>40460.550000000076</v>
      </c>
      <c r="EG161" s="108">
        <v>-1868.4</v>
      </c>
      <c r="EH161" s="108">
        <v>480.6</v>
      </c>
      <c r="EI161" s="108">
        <v>0</v>
      </c>
      <c r="EJ161" s="108">
        <v>0</v>
      </c>
      <c r="EK161" s="108">
        <v>4329.41</v>
      </c>
      <c r="EL161" s="108">
        <v>-96</v>
      </c>
      <c r="EM161" s="108">
        <v>809.04</v>
      </c>
      <c r="EN161" s="108">
        <f t="shared" si="58"/>
        <v>3654.6499999999996</v>
      </c>
      <c r="EO161" s="108">
        <v>21038.959999999999</v>
      </c>
      <c r="EP161" s="108">
        <v>0</v>
      </c>
      <c r="EQ161" s="108">
        <v>0</v>
      </c>
      <c r="ER161" s="108">
        <v>0</v>
      </c>
      <c r="ES161" s="108">
        <v>0</v>
      </c>
      <c r="ET161" s="108">
        <v>11509.05</v>
      </c>
      <c r="EU161" s="108">
        <v>0</v>
      </c>
      <c r="EV161" s="108">
        <v>0</v>
      </c>
      <c r="EW161" s="108">
        <v>5913</v>
      </c>
      <c r="EX161" s="108">
        <v>82.5</v>
      </c>
      <c r="EY161" s="108">
        <v>4657.5</v>
      </c>
      <c r="EZ161" s="108">
        <v>0</v>
      </c>
      <c r="FD161" s="108">
        <f t="shared" si="59"/>
        <v>43201.009999999995</v>
      </c>
      <c r="FE161" s="108">
        <f t="shared" si="60"/>
        <v>46855.659999999996</v>
      </c>
      <c r="FM161" s="108">
        <f t="shared" si="61"/>
        <v>0</v>
      </c>
      <c r="FU161" s="108">
        <f t="shared" si="57"/>
        <v>0</v>
      </c>
      <c r="FV161" s="108">
        <v>139.62</v>
      </c>
      <c r="GB161" s="108">
        <f t="shared" si="62"/>
        <v>139.62</v>
      </c>
      <c r="GJ161" s="108">
        <f t="shared" si="63"/>
        <v>0</v>
      </c>
      <c r="GK161" s="108">
        <v>21038.959999999999</v>
      </c>
      <c r="GL161" s="108">
        <v>0</v>
      </c>
      <c r="GM161" s="108">
        <v>0</v>
      </c>
      <c r="GN161" s="108">
        <v>0</v>
      </c>
      <c r="GO161" s="108">
        <v>0</v>
      </c>
      <c r="GP161" s="108">
        <v>11509.05</v>
      </c>
      <c r="GQ161" s="108">
        <v>0</v>
      </c>
      <c r="GR161" s="108">
        <v>0</v>
      </c>
      <c r="GS161" s="108">
        <v>5913</v>
      </c>
      <c r="GT161" s="108">
        <v>82.5</v>
      </c>
      <c r="GU161" s="108">
        <v>4657.5</v>
      </c>
      <c r="GV161" s="108">
        <v>0</v>
      </c>
      <c r="GX161" s="108">
        <v>139.62</v>
      </c>
      <c r="GY161" s="108">
        <f t="shared" si="64"/>
        <v>43340.63</v>
      </c>
      <c r="GZ161" s="108">
        <f t="shared" si="65"/>
        <v>43480.25</v>
      </c>
      <c r="HR161" s="108">
        <f t="shared" si="66"/>
        <v>0</v>
      </c>
      <c r="HS161" s="108">
        <v>21038.959999999999</v>
      </c>
      <c r="HT161" s="108">
        <v>0</v>
      </c>
      <c r="HU161" s="108">
        <v>0</v>
      </c>
      <c r="HV161" s="108">
        <v>0</v>
      </c>
      <c r="HW161" s="108">
        <v>0</v>
      </c>
      <c r="HX161" s="108">
        <v>11509.05</v>
      </c>
      <c r="HY161" s="108">
        <v>0</v>
      </c>
      <c r="HZ161" s="108">
        <v>0</v>
      </c>
      <c r="IA161" s="108">
        <v>5913</v>
      </c>
      <c r="IB161" s="108">
        <v>82.5</v>
      </c>
      <c r="IC161" s="108">
        <v>4657.5</v>
      </c>
      <c r="ID161" s="108">
        <v>0</v>
      </c>
      <c r="IF161" s="108">
        <v>139.62</v>
      </c>
      <c r="II161" s="108">
        <f t="shared" si="67"/>
        <v>43340.63</v>
      </c>
      <c r="IJ161" s="108">
        <f t="shared" si="68"/>
        <v>43340.63</v>
      </c>
      <c r="IM161" s="108">
        <v>21038.970000000008</v>
      </c>
      <c r="IN161" s="108">
        <v>0</v>
      </c>
      <c r="IO161" s="108">
        <v>0</v>
      </c>
      <c r="IP161" s="108">
        <v>0</v>
      </c>
      <c r="IQ161" s="108">
        <v>0</v>
      </c>
      <c r="IR161" s="108">
        <v>11509.049999999996</v>
      </c>
      <c r="IS161" s="108">
        <v>0</v>
      </c>
      <c r="IT161" s="108">
        <v>0</v>
      </c>
      <c r="IU161" s="108">
        <v>5913</v>
      </c>
      <c r="IV161" s="108">
        <v>82.5</v>
      </c>
      <c r="IW161" s="108">
        <v>4657.5</v>
      </c>
      <c r="IX161" s="108">
        <v>0</v>
      </c>
      <c r="IZ161" s="108">
        <v>139.62</v>
      </c>
      <c r="JC161" s="108">
        <f t="shared" si="84"/>
        <v>43340.640000000007</v>
      </c>
      <c r="JD161" s="108">
        <f t="shared" si="69"/>
        <v>43340.640000000007</v>
      </c>
    </row>
    <row r="162" spans="1:264" x14ac:dyDescent="0.25">
      <c r="A162" s="107">
        <v>630193</v>
      </c>
      <c r="N162" s="108">
        <v>0</v>
      </c>
      <c r="O162" s="108">
        <v>0</v>
      </c>
      <c r="P162" s="108">
        <v>0</v>
      </c>
      <c r="Q162" s="108">
        <v>0</v>
      </c>
      <c r="R162" s="108">
        <v>0</v>
      </c>
      <c r="S162" s="108">
        <v>0</v>
      </c>
      <c r="T162" s="108">
        <v>0</v>
      </c>
      <c r="V162" s="108">
        <f t="shared" si="70"/>
        <v>0</v>
      </c>
      <c r="AC162" s="108">
        <v>199.26</v>
      </c>
      <c r="AD162" s="108">
        <v>199.26</v>
      </c>
      <c r="AE162" s="108">
        <v>0</v>
      </c>
      <c r="AF162" s="108">
        <v>0</v>
      </c>
      <c r="AG162" s="108">
        <v>1041.56</v>
      </c>
      <c r="AH162" s="108">
        <v>0</v>
      </c>
      <c r="AI162" s="108">
        <v>0</v>
      </c>
      <c r="AL162" s="108">
        <f t="shared" si="76"/>
        <v>1440.08</v>
      </c>
      <c r="AM162" s="108">
        <f t="shared" si="71"/>
        <v>1440.08</v>
      </c>
      <c r="BD162" s="108">
        <f t="shared" si="77"/>
        <v>0</v>
      </c>
      <c r="BI162" s="108">
        <v>20.43</v>
      </c>
      <c r="BJ162" s="108">
        <v>0</v>
      </c>
      <c r="BR162" s="108">
        <f t="shared" si="78"/>
        <v>20.43</v>
      </c>
      <c r="BS162" s="108">
        <v>199.26</v>
      </c>
      <c r="BT162" s="108">
        <v>199.26</v>
      </c>
      <c r="BU162" s="108">
        <v>0</v>
      </c>
      <c r="BV162" s="108">
        <v>0</v>
      </c>
      <c r="BW162" s="108">
        <v>1041.56</v>
      </c>
      <c r="BX162" s="108">
        <v>0</v>
      </c>
      <c r="BY162" s="108">
        <v>0</v>
      </c>
      <c r="BZ162" s="108">
        <v>0</v>
      </c>
      <c r="CB162" s="108">
        <f t="shared" si="79"/>
        <v>1440.08</v>
      </c>
      <c r="CC162" s="108">
        <f t="shared" si="80"/>
        <v>1460.51</v>
      </c>
      <c r="CT162" s="108">
        <f t="shared" si="72"/>
        <v>0</v>
      </c>
      <c r="CU162" s="108">
        <v>199.26</v>
      </c>
      <c r="CV162" s="108">
        <v>199.26</v>
      </c>
      <c r="CW162" s="108">
        <v>0</v>
      </c>
      <c r="CX162" s="108">
        <v>0</v>
      </c>
      <c r="CY162" s="108">
        <v>1041.56</v>
      </c>
      <c r="CZ162" s="108">
        <v>0</v>
      </c>
      <c r="DA162" s="108">
        <v>0</v>
      </c>
      <c r="DB162" s="108">
        <v>0</v>
      </c>
      <c r="DD162" s="108">
        <v>0</v>
      </c>
      <c r="DE162" s="108">
        <f t="shared" si="81"/>
        <v>1440.08</v>
      </c>
      <c r="DF162" s="108">
        <f t="shared" si="82"/>
        <v>1440.08</v>
      </c>
      <c r="DG162" s="108">
        <v>199.26</v>
      </c>
      <c r="DH162" s="108">
        <v>199.26</v>
      </c>
      <c r="DI162" s="108">
        <v>0</v>
      </c>
      <c r="DJ162" s="108">
        <v>0</v>
      </c>
      <c r="DK162" s="108">
        <v>1041.56</v>
      </c>
      <c r="DL162" s="108">
        <v>0</v>
      </c>
      <c r="DM162" s="108">
        <v>0</v>
      </c>
      <c r="DN162" s="108">
        <v>0</v>
      </c>
      <c r="DO162" s="108">
        <f t="shared" si="83"/>
        <v>1440.08</v>
      </c>
      <c r="DS162" s="108">
        <f t="shared" si="73"/>
        <v>0</v>
      </c>
      <c r="DT162" s="108">
        <v>199.26</v>
      </c>
      <c r="DU162" s="108">
        <v>199.26</v>
      </c>
      <c r="DV162" s="108">
        <v>0</v>
      </c>
      <c r="DW162" s="108">
        <v>0</v>
      </c>
      <c r="DX162" s="108">
        <v>1041.5800000000004</v>
      </c>
      <c r="DY162" s="108">
        <v>0</v>
      </c>
      <c r="DZ162" s="108">
        <v>0</v>
      </c>
      <c r="EA162" s="108">
        <v>0</v>
      </c>
      <c r="ED162" s="108">
        <v>0</v>
      </c>
      <c r="EE162" s="108">
        <f t="shared" si="74"/>
        <v>1440.1000000000004</v>
      </c>
      <c r="EF162" s="108">
        <f t="shared" si="75"/>
        <v>1440.1000000000004</v>
      </c>
      <c r="EG162" s="108">
        <v>0</v>
      </c>
      <c r="EH162" s="108">
        <v>0</v>
      </c>
      <c r="EI162" s="108">
        <v>0</v>
      </c>
      <c r="EJ162" s="108">
        <v>0</v>
      </c>
      <c r="EK162" s="108">
        <v>0</v>
      </c>
      <c r="EL162" s="108">
        <v>0</v>
      </c>
      <c r="EM162" s="108">
        <v>0</v>
      </c>
      <c r="EN162" s="108">
        <f t="shared" si="58"/>
        <v>0</v>
      </c>
      <c r="EO162" s="108">
        <v>567.53</v>
      </c>
      <c r="EP162" s="108">
        <v>0</v>
      </c>
      <c r="EQ162" s="108">
        <v>0</v>
      </c>
      <c r="ER162" s="108">
        <v>332.22</v>
      </c>
      <c r="ES162" s="108">
        <v>0</v>
      </c>
      <c r="ET162" s="108">
        <v>929.43</v>
      </c>
      <c r="EU162" s="108">
        <v>0</v>
      </c>
      <c r="EV162" s="108">
        <v>0</v>
      </c>
      <c r="EW162" s="108">
        <v>0</v>
      </c>
      <c r="EX162" s="108">
        <v>0</v>
      </c>
      <c r="EY162" s="108">
        <v>0</v>
      </c>
      <c r="EZ162" s="108">
        <v>0</v>
      </c>
      <c r="FC162" s="108">
        <v>0</v>
      </c>
      <c r="FD162" s="108">
        <f t="shared" si="59"/>
        <v>1829.1799999999998</v>
      </c>
      <c r="FE162" s="108">
        <f t="shared" si="60"/>
        <v>1829.1799999999998</v>
      </c>
      <c r="FM162" s="108">
        <f t="shared" si="61"/>
        <v>0</v>
      </c>
      <c r="FU162" s="108">
        <f t="shared" si="57"/>
        <v>0</v>
      </c>
      <c r="FV162" s="108">
        <v>0</v>
      </c>
      <c r="GB162" s="108">
        <f t="shared" si="62"/>
        <v>0</v>
      </c>
      <c r="GJ162" s="108">
        <f t="shared" si="63"/>
        <v>0</v>
      </c>
      <c r="GK162" s="108">
        <v>567.53</v>
      </c>
      <c r="GL162" s="108">
        <v>0</v>
      </c>
      <c r="GM162" s="108">
        <v>0</v>
      </c>
      <c r="GN162" s="108">
        <v>332.22</v>
      </c>
      <c r="GO162" s="108">
        <v>0</v>
      </c>
      <c r="GP162" s="108">
        <v>929.43</v>
      </c>
      <c r="GQ162" s="108">
        <v>0</v>
      </c>
      <c r="GR162" s="108">
        <v>0</v>
      </c>
      <c r="GS162" s="108">
        <v>0</v>
      </c>
      <c r="GT162" s="108">
        <v>0</v>
      </c>
      <c r="GU162" s="108">
        <v>0</v>
      </c>
      <c r="GV162" s="108">
        <v>0</v>
      </c>
      <c r="GX162" s="108">
        <v>0</v>
      </c>
      <c r="GY162" s="108">
        <f t="shared" si="64"/>
        <v>1829.1799999999998</v>
      </c>
      <c r="GZ162" s="108">
        <f t="shared" si="65"/>
        <v>1829.1799999999998</v>
      </c>
      <c r="HR162" s="108">
        <f t="shared" si="66"/>
        <v>0</v>
      </c>
      <c r="HS162" s="108">
        <v>567.53</v>
      </c>
      <c r="HT162" s="108">
        <v>0</v>
      </c>
      <c r="HU162" s="108">
        <v>0</v>
      </c>
      <c r="HV162" s="108">
        <v>332.22</v>
      </c>
      <c r="HW162" s="108">
        <v>0</v>
      </c>
      <c r="HX162" s="108">
        <v>929.43</v>
      </c>
      <c r="HY162" s="108">
        <v>0</v>
      </c>
      <c r="HZ162" s="108">
        <v>0</v>
      </c>
      <c r="IA162" s="108">
        <v>0</v>
      </c>
      <c r="IB162" s="108">
        <v>0</v>
      </c>
      <c r="IC162" s="108">
        <v>0</v>
      </c>
      <c r="ID162" s="108">
        <v>0</v>
      </c>
      <c r="IF162" s="108">
        <v>0</v>
      </c>
      <c r="II162" s="108">
        <f t="shared" si="67"/>
        <v>1829.1799999999998</v>
      </c>
      <c r="IJ162" s="108">
        <f t="shared" si="68"/>
        <v>1829.1799999999998</v>
      </c>
      <c r="IM162" s="108">
        <v>567.51</v>
      </c>
      <c r="IN162" s="108">
        <v>0</v>
      </c>
      <c r="IO162" s="108">
        <v>0</v>
      </c>
      <c r="IP162" s="108">
        <v>332.22</v>
      </c>
      <c r="IQ162" s="108">
        <v>0</v>
      </c>
      <c r="IR162" s="108">
        <v>929.4100000000002</v>
      </c>
      <c r="IS162" s="108">
        <v>0</v>
      </c>
      <c r="IT162" s="108">
        <v>0</v>
      </c>
      <c r="IU162" s="108">
        <v>0</v>
      </c>
      <c r="IV162" s="108">
        <v>0</v>
      </c>
      <c r="IW162" s="108">
        <v>0</v>
      </c>
      <c r="IX162" s="108">
        <v>0</v>
      </c>
      <c r="IZ162" s="108">
        <v>0</v>
      </c>
      <c r="JC162" s="108">
        <f t="shared" si="84"/>
        <v>1829.1400000000003</v>
      </c>
      <c r="JD162" s="108">
        <f t="shared" si="69"/>
        <v>1829.1400000000003</v>
      </c>
    </row>
    <row r="163" spans="1:264" x14ac:dyDescent="0.25">
      <c r="A163" s="108">
        <v>2006</v>
      </c>
      <c r="C163" s="108"/>
      <c r="D163" s="108"/>
      <c r="N163" s="108">
        <v>0</v>
      </c>
      <c r="O163" s="108">
        <v>0</v>
      </c>
      <c r="P163" s="108">
        <v>0</v>
      </c>
      <c r="Q163" s="108">
        <v>0</v>
      </c>
      <c r="R163" s="108">
        <v>0</v>
      </c>
      <c r="S163" s="108">
        <v>0</v>
      </c>
      <c r="T163" s="108">
        <v>0</v>
      </c>
      <c r="V163" s="108">
        <f t="shared" si="70"/>
        <v>0</v>
      </c>
      <c r="AC163" s="108">
        <v>8812.7999999999993</v>
      </c>
      <c r="AD163" s="108">
        <v>3580.2</v>
      </c>
      <c r="AE163" s="108">
        <v>0</v>
      </c>
      <c r="AF163" s="108">
        <v>0</v>
      </c>
      <c r="AG163" s="108">
        <v>0</v>
      </c>
      <c r="AH163" s="108">
        <v>195</v>
      </c>
      <c r="AI163" s="108">
        <v>482.04</v>
      </c>
      <c r="AL163" s="108">
        <f t="shared" si="76"/>
        <v>13070.04</v>
      </c>
      <c r="AM163" s="108">
        <f t="shared" si="71"/>
        <v>13070.04</v>
      </c>
      <c r="BD163" s="108">
        <f t="shared" si="77"/>
        <v>0</v>
      </c>
      <c r="BI163" s="108">
        <v>790.74</v>
      </c>
      <c r="BJ163" s="108">
        <v>477.64</v>
      </c>
      <c r="BR163" s="108">
        <f t="shared" si="78"/>
        <v>1268.3800000000001</v>
      </c>
      <c r="BS163" s="108">
        <v>8812.7999999999993</v>
      </c>
      <c r="BT163" s="108">
        <v>3580.2</v>
      </c>
      <c r="BU163" s="108">
        <v>0</v>
      </c>
      <c r="BV163" s="108">
        <v>0</v>
      </c>
      <c r="BW163" s="108">
        <v>0</v>
      </c>
      <c r="BX163" s="108">
        <v>195</v>
      </c>
      <c r="BY163" s="108">
        <v>482.04</v>
      </c>
      <c r="BZ163" s="108">
        <v>477.64</v>
      </c>
      <c r="CB163" s="108">
        <f t="shared" si="79"/>
        <v>13547.68</v>
      </c>
      <c r="CC163" s="108">
        <f t="shared" si="80"/>
        <v>14816.060000000001</v>
      </c>
      <c r="CT163" s="108">
        <f t="shared" si="72"/>
        <v>0</v>
      </c>
      <c r="CU163" s="108">
        <v>8812.7999999999993</v>
      </c>
      <c r="CV163" s="108">
        <v>3580.2</v>
      </c>
      <c r="CW163" s="108">
        <v>0</v>
      </c>
      <c r="CX163" s="108">
        <v>0</v>
      </c>
      <c r="CY163" s="108">
        <v>0</v>
      </c>
      <c r="CZ163" s="108">
        <v>195</v>
      </c>
      <c r="DA163" s="108">
        <v>482.04</v>
      </c>
      <c r="DB163" s="108">
        <v>477.64</v>
      </c>
      <c r="DD163" s="108">
        <v>0</v>
      </c>
      <c r="DE163" s="108">
        <f t="shared" si="81"/>
        <v>13547.68</v>
      </c>
      <c r="DF163" s="108">
        <f t="shared" si="82"/>
        <v>13547.68</v>
      </c>
      <c r="DG163" s="108">
        <v>8812.7999999999993</v>
      </c>
      <c r="DH163" s="108">
        <v>3580.2</v>
      </c>
      <c r="DI163" s="108">
        <v>0</v>
      </c>
      <c r="DJ163" s="108">
        <v>0</v>
      </c>
      <c r="DK163" s="108">
        <v>0</v>
      </c>
      <c r="DL163" s="108">
        <v>195</v>
      </c>
      <c r="DM163" s="108">
        <v>482.04</v>
      </c>
      <c r="DN163" s="108">
        <v>477.64</v>
      </c>
      <c r="DO163" s="108">
        <f t="shared" si="83"/>
        <v>13547.68</v>
      </c>
      <c r="DS163" s="108">
        <f t="shared" si="73"/>
        <v>0</v>
      </c>
      <c r="DT163" s="108">
        <v>8812.7999999999993</v>
      </c>
      <c r="DU163" s="108">
        <v>3580.1999999999989</v>
      </c>
      <c r="DV163" s="108">
        <v>0</v>
      </c>
      <c r="DW163" s="108">
        <v>0</v>
      </c>
      <c r="DX163" s="108">
        <v>0</v>
      </c>
      <c r="DY163" s="108">
        <v>195</v>
      </c>
      <c r="DZ163" s="108">
        <v>482.03999999999991</v>
      </c>
      <c r="EA163" s="108">
        <v>477.64</v>
      </c>
      <c r="ED163" s="108">
        <v>0</v>
      </c>
      <c r="EE163" s="108">
        <f t="shared" si="74"/>
        <v>13547.679999999997</v>
      </c>
      <c r="EF163" s="108">
        <f t="shared" si="75"/>
        <v>13547.679999999997</v>
      </c>
      <c r="EG163" s="108">
        <v>0</v>
      </c>
      <c r="EH163" s="108">
        <v>0</v>
      </c>
      <c r="EI163" s="108">
        <v>0</v>
      </c>
      <c r="EJ163" s="108">
        <v>0</v>
      </c>
      <c r="EK163" s="108">
        <v>0</v>
      </c>
      <c r="EL163" s="108">
        <v>0</v>
      </c>
      <c r="EM163" s="108">
        <v>0</v>
      </c>
      <c r="EN163" s="108">
        <f t="shared" si="58"/>
        <v>0</v>
      </c>
      <c r="EO163" s="108">
        <v>0</v>
      </c>
      <c r="EP163" s="108">
        <v>0</v>
      </c>
      <c r="EQ163" s="108">
        <v>0</v>
      </c>
      <c r="ER163" s="108">
        <v>0</v>
      </c>
      <c r="ES163" s="108">
        <v>0</v>
      </c>
      <c r="ET163" s="108">
        <v>0</v>
      </c>
      <c r="EU163" s="108">
        <v>0</v>
      </c>
      <c r="EV163" s="108">
        <v>0</v>
      </c>
      <c r="EW163" s="108">
        <v>7796.25</v>
      </c>
      <c r="EX163" s="108">
        <v>210</v>
      </c>
      <c r="EY163" s="108">
        <v>4110.75</v>
      </c>
      <c r="EZ163" s="108">
        <v>0</v>
      </c>
      <c r="FC163" s="108">
        <v>0</v>
      </c>
      <c r="FD163" s="108">
        <f t="shared" si="59"/>
        <v>12117</v>
      </c>
      <c r="FE163" s="108">
        <f t="shared" si="60"/>
        <v>12117</v>
      </c>
      <c r="FM163" s="108">
        <f t="shared" si="61"/>
        <v>0</v>
      </c>
      <c r="FU163" s="108">
        <f t="shared" si="57"/>
        <v>0</v>
      </c>
      <c r="FV163" s="108">
        <v>523.02</v>
      </c>
      <c r="GB163" s="108">
        <f t="shared" si="62"/>
        <v>523.02</v>
      </c>
      <c r="GJ163" s="108">
        <f t="shared" si="63"/>
        <v>0</v>
      </c>
      <c r="GK163" s="108">
        <v>0</v>
      </c>
      <c r="GL163" s="108">
        <v>0</v>
      </c>
      <c r="GM163" s="108">
        <v>0</v>
      </c>
      <c r="GN163" s="108">
        <v>0</v>
      </c>
      <c r="GO163" s="108">
        <v>0</v>
      </c>
      <c r="GP163" s="108">
        <v>0</v>
      </c>
      <c r="GQ163" s="108">
        <v>0</v>
      </c>
      <c r="GR163" s="108">
        <v>0</v>
      </c>
      <c r="GS163" s="108">
        <v>7796.25</v>
      </c>
      <c r="GT163" s="108">
        <v>210</v>
      </c>
      <c r="GU163" s="108">
        <v>4110.75</v>
      </c>
      <c r="GV163" s="108">
        <v>0</v>
      </c>
      <c r="GX163" s="108">
        <v>523.02</v>
      </c>
      <c r="GY163" s="108">
        <f t="shared" si="64"/>
        <v>12640.02</v>
      </c>
      <c r="GZ163" s="108">
        <f t="shared" si="65"/>
        <v>13163.04</v>
      </c>
      <c r="HR163" s="108">
        <f t="shared" si="66"/>
        <v>0</v>
      </c>
      <c r="HS163" s="108">
        <v>0</v>
      </c>
      <c r="HT163" s="108">
        <v>0</v>
      </c>
      <c r="HU163" s="108">
        <v>0</v>
      </c>
      <c r="HV163" s="108">
        <v>0</v>
      </c>
      <c r="HW163" s="108">
        <v>0</v>
      </c>
      <c r="HX163" s="108">
        <v>0</v>
      </c>
      <c r="HY163" s="108">
        <v>0</v>
      </c>
      <c r="HZ163" s="108">
        <v>0</v>
      </c>
      <c r="IA163" s="108">
        <v>7796.25</v>
      </c>
      <c r="IB163" s="108">
        <v>210</v>
      </c>
      <c r="IC163" s="108">
        <v>4110.75</v>
      </c>
      <c r="ID163" s="108">
        <v>0</v>
      </c>
      <c r="IF163" s="108">
        <v>523.02</v>
      </c>
      <c r="II163" s="108">
        <f t="shared" si="67"/>
        <v>12640.02</v>
      </c>
      <c r="IJ163" s="108">
        <f t="shared" si="68"/>
        <v>12640.02</v>
      </c>
      <c r="IM163" s="108">
        <v>0</v>
      </c>
      <c r="IN163" s="108">
        <v>0</v>
      </c>
      <c r="IO163" s="108">
        <v>0</v>
      </c>
      <c r="IP163" s="108">
        <v>0</v>
      </c>
      <c r="IQ163" s="108">
        <v>0</v>
      </c>
      <c r="IR163" s="108">
        <v>0</v>
      </c>
      <c r="IS163" s="108">
        <v>0</v>
      </c>
      <c r="IT163" s="108">
        <v>0</v>
      </c>
      <c r="IU163" s="108">
        <v>7796.25</v>
      </c>
      <c r="IV163" s="108">
        <v>210</v>
      </c>
      <c r="IW163" s="108">
        <v>4110.75</v>
      </c>
      <c r="IX163" s="108">
        <v>0</v>
      </c>
      <c r="IZ163" s="108">
        <v>523.02</v>
      </c>
      <c r="JB163" s="108">
        <v>3895</v>
      </c>
      <c r="JC163" s="108">
        <f t="shared" si="84"/>
        <v>16535.02</v>
      </c>
      <c r="JD163" s="108">
        <f t="shared" si="69"/>
        <v>16535.02</v>
      </c>
    </row>
    <row r="164" spans="1:264" ht="15.6" x14ac:dyDescent="0.3">
      <c r="A164" s="120">
        <v>730134</v>
      </c>
      <c r="N164" s="108">
        <v>-179.2</v>
      </c>
      <c r="O164" s="108">
        <v>-179.2</v>
      </c>
      <c r="P164" s="108">
        <v>0</v>
      </c>
      <c r="Q164" s="108">
        <v>0</v>
      </c>
      <c r="R164" s="108">
        <v>0</v>
      </c>
      <c r="S164" s="108">
        <v>0</v>
      </c>
      <c r="T164" s="108">
        <v>0</v>
      </c>
      <c r="V164" s="108">
        <f t="shared" si="70"/>
        <v>-358.4</v>
      </c>
      <c r="AC164" s="108">
        <v>707.4</v>
      </c>
      <c r="AD164" s="108">
        <v>496.8</v>
      </c>
      <c r="AE164" s="108">
        <v>0</v>
      </c>
      <c r="AF164" s="108">
        <v>308.49</v>
      </c>
      <c r="AG164" s="108">
        <v>843.18</v>
      </c>
      <c r="AH164" s="108">
        <v>0</v>
      </c>
      <c r="AI164" s="108">
        <v>0</v>
      </c>
      <c r="AL164" s="108">
        <f t="shared" si="76"/>
        <v>2355.87</v>
      </c>
      <c r="AM164" s="108">
        <f t="shared" si="71"/>
        <v>1997.4699999999998</v>
      </c>
      <c r="BD164" s="108">
        <f t="shared" si="77"/>
        <v>0</v>
      </c>
      <c r="BI164" s="108">
        <v>74.83</v>
      </c>
      <c r="BJ164" s="108">
        <v>0</v>
      </c>
      <c r="BR164" s="108">
        <f t="shared" si="78"/>
        <v>74.83</v>
      </c>
      <c r="BS164" s="108">
        <v>707.4</v>
      </c>
      <c r="BT164" s="108">
        <v>496.8</v>
      </c>
      <c r="BU164" s="108">
        <v>0</v>
      </c>
      <c r="BV164" s="108">
        <v>308.49</v>
      </c>
      <c r="BW164" s="108">
        <v>843.18</v>
      </c>
      <c r="BX164" s="108">
        <v>0</v>
      </c>
      <c r="BY164" s="108">
        <v>0</v>
      </c>
      <c r="BZ164" s="108">
        <v>0</v>
      </c>
      <c r="CB164" s="108">
        <f t="shared" si="79"/>
        <v>2355.87</v>
      </c>
      <c r="CC164" s="108">
        <f t="shared" si="80"/>
        <v>2430.6999999999998</v>
      </c>
      <c r="CT164" s="108">
        <f t="shared" si="72"/>
        <v>0</v>
      </c>
      <c r="CU164" s="108">
        <v>707.4</v>
      </c>
      <c r="CV164" s="108">
        <v>496.8</v>
      </c>
      <c r="CW164" s="108">
        <v>0</v>
      </c>
      <c r="CX164" s="108">
        <v>308.49</v>
      </c>
      <c r="CY164" s="108">
        <v>843.18</v>
      </c>
      <c r="CZ164" s="108">
        <v>0</v>
      </c>
      <c r="DA164" s="108">
        <v>0</v>
      </c>
      <c r="DB164" s="108">
        <v>0</v>
      </c>
      <c r="DD164" s="108">
        <v>0</v>
      </c>
      <c r="DE164" s="108">
        <f t="shared" si="81"/>
        <v>2355.87</v>
      </c>
      <c r="DF164" s="108">
        <f t="shared" si="82"/>
        <v>2355.87</v>
      </c>
      <c r="DG164" s="108">
        <v>707.4</v>
      </c>
      <c r="DH164" s="108">
        <v>496.8</v>
      </c>
      <c r="DI164" s="108">
        <v>0</v>
      </c>
      <c r="DJ164" s="108">
        <v>308.49</v>
      </c>
      <c r="DK164" s="108">
        <v>843.18</v>
      </c>
      <c r="DL164" s="108">
        <v>0</v>
      </c>
      <c r="DM164" s="108">
        <v>0</v>
      </c>
      <c r="DN164" s="108">
        <v>0</v>
      </c>
      <c r="DO164" s="108">
        <f t="shared" si="83"/>
        <v>2355.87</v>
      </c>
      <c r="DS164" s="108">
        <f t="shared" si="73"/>
        <v>0</v>
      </c>
      <c r="DT164" s="108">
        <v>707.39999999999975</v>
      </c>
      <c r="DU164" s="108">
        <v>496.80000000000013</v>
      </c>
      <c r="DV164" s="108">
        <v>0</v>
      </c>
      <c r="DW164" s="108">
        <v>308.49</v>
      </c>
      <c r="DX164" s="108">
        <v>843.18000000000018</v>
      </c>
      <c r="DY164" s="108">
        <v>0</v>
      </c>
      <c r="DZ164" s="108">
        <v>0</v>
      </c>
      <c r="EA164" s="108">
        <v>0</v>
      </c>
      <c r="ED164" s="108">
        <v>0</v>
      </c>
      <c r="EE164" s="108">
        <f t="shared" si="74"/>
        <v>2355.87</v>
      </c>
      <c r="EF164" s="108">
        <f t="shared" si="75"/>
        <v>2355.87</v>
      </c>
      <c r="EG164" s="108">
        <v>-229.5</v>
      </c>
      <c r="EH164" s="108">
        <v>-229.5</v>
      </c>
      <c r="EI164" s="108">
        <v>0</v>
      </c>
      <c r="EJ164" s="108">
        <v>0</v>
      </c>
      <c r="EK164" s="108">
        <v>108.1</v>
      </c>
      <c r="EL164" s="108">
        <v>0</v>
      </c>
      <c r="EM164" s="108">
        <v>0</v>
      </c>
      <c r="EN164" s="108">
        <f t="shared" si="58"/>
        <v>-350.9</v>
      </c>
      <c r="EO164" s="108">
        <v>4540.2</v>
      </c>
      <c r="EP164" s="108">
        <v>0</v>
      </c>
      <c r="EQ164" s="108">
        <v>0</v>
      </c>
      <c r="ER164" s="108">
        <v>0</v>
      </c>
      <c r="ES164" s="108">
        <v>0</v>
      </c>
      <c r="ET164" s="108">
        <v>0</v>
      </c>
      <c r="EU164" s="108">
        <v>0</v>
      </c>
      <c r="EV164" s="108">
        <v>0</v>
      </c>
      <c r="EW164" s="108">
        <v>567</v>
      </c>
      <c r="EX164" s="108">
        <v>0</v>
      </c>
      <c r="EY164" s="108">
        <v>283.5</v>
      </c>
      <c r="EZ164" s="108">
        <v>0</v>
      </c>
      <c r="FC164" s="108">
        <v>288.05</v>
      </c>
      <c r="FD164" s="108">
        <f t="shared" si="59"/>
        <v>5678.75</v>
      </c>
      <c r="FE164" s="108">
        <f t="shared" si="60"/>
        <v>5327.85</v>
      </c>
      <c r="FM164" s="108">
        <f t="shared" si="61"/>
        <v>0</v>
      </c>
      <c r="FU164" s="108">
        <f t="shared" si="57"/>
        <v>0</v>
      </c>
      <c r="FV164" s="108">
        <v>0</v>
      </c>
      <c r="GB164" s="108">
        <f t="shared" si="62"/>
        <v>0</v>
      </c>
      <c r="GJ164" s="108">
        <f t="shared" si="63"/>
        <v>0</v>
      </c>
      <c r="GK164" s="108">
        <v>4540.2</v>
      </c>
      <c r="GL164" s="108">
        <v>0</v>
      </c>
      <c r="GM164" s="108">
        <v>0</v>
      </c>
      <c r="GN164" s="108">
        <v>0</v>
      </c>
      <c r="GO164" s="108">
        <v>0</v>
      </c>
      <c r="GP164" s="108">
        <v>0</v>
      </c>
      <c r="GQ164" s="108">
        <v>0</v>
      </c>
      <c r="GR164" s="108">
        <v>0</v>
      </c>
      <c r="GS164" s="108">
        <v>567</v>
      </c>
      <c r="GT164" s="108">
        <v>0</v>
      </c>
      <c r="GU164" s="108">
        <v>283.5</v>
      </c>
      <c r="GV164" s="108">
        <v>0</v>
      </c>
      <c r="GX164" s="108">
        <v>0</v>
      </c>
      <c r="GY164" s="108">
        <f t="shared" si="64"/>
        <v>5390.7</v>
      </c>
      <c r="GZ164" s="108">
        <f t="shared" si="65"/>
        <v>5390.7</v>
      </c>
      <c r="HR164" s="108">
        <f t="shared" si="66"/>
        <v>0</v>
      </c>
      <c r="HS164" s="108">
        <v>4540.2</v>
      </c>
      <c r="HT164" s="108">
        <v>0</v>
      </c>
      <c r="HU164" s="108">
        <v>0</v>
      </c>
      <c r="HV164" s="108">
        <v>0</v>
      </c>
      <c r="HW164" s="108">
        <v>0</v>
      </c>
      <c r="HX164" s="108">
        <v>0</v>
      </c>
      <c r="HY164" s="108">
        <v>0</v>
      </c>
      <c r="HZ164" s="108">
        <v>0</v>
      </c>
      <c r="IA164" s="108">
        <v>567</v>
      </c>
      <c r="IB164" s="108">
        <v>0</v>
      </c>
      <c r="IC164" s="108">
        <v>283.5</v>
      </c>
      <c r="ID164" s="108">
        <v>0</v>
      </c>
      <c r="IF164" s="108">
        <v>0</v>
      </c>
      <c r="II164" s="108">
        <f t="shared" si="67"/>
        <v>5390.7</v>
      </c>
      <c r="IJ164" s="108">
        <f t="shared" si="68"/>
        <v>5390.7</v>
      </c>
      <c r="IM164" s="108">
        <v>4540.199999999998</v>
      </c>
      <c r="IN164" s="108">
        <v>0</v>
      </c>
      <c r="IO164" s="108">
        <v>0</v>
      </c>
      <c r="IP164" s="108">
        <v>0</v>
      </c>
      <c r="IQ164" s="108">
        <v>0</v>
      </c>
      <c r="IR164" s="108">
        <v>0</v>
      </c>
      <c r="IS164" s="108">
        <v>0</v>
      </c>
      <c r="IT164" s="108">
        <v>0</v>
      </c>
      <c r="IU164" s="108">
        <v>567</v>
      </c>
      <c r="IV164" s="108">
        <v>0</v>
      </c>
      <c r="IW164" s="108">
        <v>283.5</v>
      </c>
      <c r="IX164" s="108">
        <v>0</v>
      </c>
      <c r="IZ164" s="108">
        <v>0</v>
      </c>
      <c r="JC164" s="108">
        <f t="shared" si="84"/>
        <v>5390.699999999998</v>
      </c>
      <c r="JD164" s="108">
        <f t="shared" si="69"/>
        <v>5390.699999999998</v>
      </c>
    </row>
    <row r="165" spans="1:264" ht="15.6" x14ac:dyDescent="0.3">
      <c r="A165" s="120">
        <v>730143</v>
      </c>
      <c r="N165" s="108">
        <v>0</v>
      </c>
      <c r="O165" s="108">
        <v>0</v>
      </c>
      <c r="P165" s="108">
        <v>0</v>
      </c>
      <c r="Q165" s="108">
        <v>0</v>
      </c>
      <c r="R165" s="108">
        <v>0</v>
      </c>
      <c r="S165" s="108">
        <v>0</v>
      </c>
      <c r="T165" s="108">
        <v>0</v>
      </c>
      <c r="V165" s="108">
        <f t="shared" si="70"/>
        <v>0</v>
      </c>
      <c r="AC165" s="108">
        <v>797.04</v>
      </c>
      <c r="AD165" s="108">
        <v>797.04</v>
      </c>
      <c r="AE165" s="108">
        <v>0</v>
      </c>
      <c r="AF165" s="108">
        <v>0</v>
      </c>
      <c r="AG165" s="108">
        <v>0</v>
      </c>
      <c r="AH165" s="108">
        <v>0</v>
      </c>
      <c r="AI165" s="108">
        <v>2786.69</v>
      </c>
      <c r="AL165" s="108">
        <f t="shared" si="76"/>
        <v>4380.7700000000004</v>
      </c>
      <c r="AM165" s="108">
        <f t="shared" si="71"/>
        <v>4380.7700000000004</v>
      </c>
      <c r="BD165" s="108">
        <f t="shared" si="77"/>
        <v>0</v>
      </c>
      <c r="BI165" s="108">
        <v>87.78</v>
      </c>
      <c r="BJ165" s="108">
        <v>0</v>
      </c>
      <c r="BR165" s="108">
        <f t="shared" si="78"/>
        <v>87.78</v>
      </c>
      <c r="BS165" s="108">
        <v>797.04</v>
      </c>
      <c r="BT165" s="108">
        <v>797.04</v>
      </c>
      <c r="BU165" s="108">
        <v>0</v>
      </c>
      <c r="BV165" s="108">
        <v>0</v>
      </c>
      <c r="BW165" s="108">
        <v>0</v>
      </c>
      <c r="BX165" s="108">
        <v>0</v>
      </c>
      <c r="BY165" s="108">
        <v>2786.69</v>
      </c>
      <c r="BZ165" s="108">
        <v>0</v>
      </c>
      <c r="CB165" s="108">
        <f t="shared" si="79"/>
        <v>4380.7700000000004</v>
      </c>
      <c r="CC165" s="108">
        <f t="shared" si="80"/>
        <v>4468.55</v>
      </c>
      <c r="CT165" s="108">
        <f t="shared" si="72"/>
        <v>0</v>
      </c>
      <c r="CU165" s="108">
        <v>797.04</v>
      </c>
      <c r="CV165" s="108">
        <v>797.04</v>
      </c>
      <c r="CW165" s="108">
        <v>0</v>
      </c>
      <c r="CX165" s="108">
        <v>0</v>
      </c>
      <c r="CY165" s="108">
        <v>0</v>
      </c>
      <c r="CZ165" s="108">
        <v>0</v>
      </c>
      <c r="DA165" s="108">
        <v>2786.69</v>
      </c>
      <c r="DB165" s="108">
        <v>0</v>
      </c>
      <c r="DD165" s="108">
        <v>0</v>
      </c>
      <c r="DE165" s="108">
        <f t="shared" si="81"/>
        <v>4380.7700000000004</v>
      </c>
      <c r="DF165" s="108">
        <f t="shared" si="82"/>
        <v>4380.7700000000004</v>
      </c>
      <c r="DG165" s="108">
        <v>797.04</v>
      </c>
      <c r="DH165" s="108">
        <v>797.04</v>
      </c>
      <c r="DI165" s="108">
        <v>0</v>
      </c>
      <c r="DJ165" s="108">
        <v>0</v>
      </c>
      <c r="DK165" s="108">
        <v>0</v>
      </c>
      <c r="DL165" s="108">
        <v>0</v>
      </c>
      <c r="DM165" s="108">
        <v>2786.69</v>
      </c>
      <c r="DN165" s="108">
        <v>0</v>
      </c>
      <c r="DO165" s="108">
        <f t="shared" si="83"/>
        <v>4380.7700000000004</v>
      </c>
      <c r="DS165" s="108">
        <f t="shared" si="73"/>
        <v>0</v>
      </c>
      <c r="DT165" s="108">
        <v>797.04000000000042</v>
      </c>
      <c r="DU165" s="108">
        <v>797.04000000000042</v>
      </c>
      <c r="DV165" s="108">
        <v>0</v>
      </c>
      <c r="DW165" s="108">
        <v>0</v>
      </c>
      <c r="DX165" s="108">
        <v>0</v>
      </c>
      <c r="DY165" s="108">
        <v>0</v>
      </c>
      <c r="DZ165" s="108">
        <v>2786.6799999999971</v>
      </c>
      <c r="EA165" s="108">
        <v>0</v>
      </c>
      <c r="ED165" s="108">
        <v>0</v>
      </c>
      <c r="EE165" s="108">
        <f t="shared" si="74"/>
        <v>4380.7599999999984</v>
      </c>
      <c r="EF165" s="108">
        <f t="shared" si="75"/>
        <v>4380.7599999999984</v>
      </c>
      <c r="EG165" s="108">
        <v>0</v>
      </c>
      <c r="EH165" s="108">
        <v>0</v>
      </c>
      <c r="EI165" s="108">
        <v>0</v>
      </c>
      <c r="EJ165" s="108">
        <v>0</v>
      </c>
      <c r="EK165" s="108">
        <v>0</v>
      </c>
      <c r="EL165" s="108">
        <v>0</v>
      </c>
      <c r="EM165" s="108">
        <v>0</v>
      </c>
      <c r="EN165" s="108">
        <f t="shared" si="58"/>
        <v>0</v>
      </c>
      <c r="EO165" s="108">
        <v>2107.9499999999998</v>
      </c>
      <c r="EP165" s="108">
        <v>0</v>
      </c>
      <c r="EQ165" s="108">
        <v>0</v>
      </c>
      <c r="ER165" s="108">
        <v>0</v>
      </c>
      <c r="ES165" s="108">
        <v>0</v>
      </c>
      <c r="ET165" s="108">
        <v>0</v>
      </c>
      <c r="EU165" s="108">
        <v>0</v>
      </c>
      <c r="EV165" s="108">
        <v>0</v>
      </c>
      <c r="EW165" s="108">
        <v>0</v>
      </c>
      <c r="EX165" s="108">
        <v>0</v>
      </c>
      <c r="EY165" s="108">
        <v>0</v>
      </c>
      <c r="EZ165" s="108">
        <v>0</v>
      </c>
      <c r="FC165" s="108">
        <v>0</v>
      </c>
      <c r="FD165" s="108">
        <f t="shared" si="59"/>
        <v>2107.9499999999998</v>
      </c>
      <c r="FE165" s="108">
        <f t="shared" si="60"/>
        <v>2107.9499999999998</v>
      </c>
      <c r="FM165" s="108">
        <f t="shared" si="61"/>
        <v>0</v>
      </c>
      <c r="FU165" s="108">
        <f t="shared" si="57"/>
        <v>0</v>
      </c>
      <c r="FV165" s="108">
        <v>0</v>
      </c>
      <c r="GB165" s="108">
        <f t="shared" si="62"/>
        <v>0</v>
      </c>
      <c r="GJ165" s="108">
        <f t="shared" si="63"/>
        <v>0</v>
      </c>
      <c r="GK165" s="108">
        <v>2107.9499999999998</v>
      </c>
      <c r="GL165" s="108">
        <v>0</v>
      </c>
      <c r="GM165" s="108">
        <v>0</v>
      </c>
      <c r="GN165" s="108">
        <v>0</v>
      </c>
      <c r="GO165" s="108">
        <v>0</v>
      </c>
      <c r="GP165" s="108">
        <v>0</v>
      </c>
      <c r="GQ165" s="108">
        <v>0</v>
      </c>
      <c r="GR165" s="108">
        <v>0</v>
      </c>
      <c r="GS165" s="108">
        <v>0</v>
      </c>
      <c r="GT165" s="108">
        <v>0</v>
      </c>
      <c r="GU165" s="108">
        <v>0</v>
      </c>
      <c r="GV165" s="108">
        <v>0</v>
      </c>
      <c r="GX165" s="108">
        <v>0</v>
      </c>
      <c r="GY165" s="108">
        <f t="shared" si="64"/>
        <v>2107.9499999999998</v>
      </c>
      <c r="GZ165" s="108">
        <f t="shared" si="65"/>
        <v>2107.9499999999998</v>
      </c>
      <c r="HR165" s="108">
        <f t="shared" si="66"/>
        <v>0</v>
      </c>
      <c r="HS165" s="108">
        <v>2107.9499999999998</v>
      </c>
      <c r="HT165" s="108">
        <v>0</v>
      </c>
      <c r="HU165" s="108">
        <v>0</v>
      </c>
      <c r="HV165" s="108">
        <v>0</v>
      </c>
      <c r="HW165" s="108">
        <v>0</v>
      </c>
      <c r="HX165" s="108">
        <v>0</v>
      </c>
      <c r="HY165" s="108">
        <v>0</v>
      </c>
      <c r="HZ165" s="108">
        <v>0</v>
      </c>
      <c r="IA165" s="108">
        <v>0</v>
      </c>
      <c r="IB165" s="108">
        <v>0</v>
      </c>
      <c r="IC165" s="108">
        <v>0</v>
      </c>
      <c r="ID165" s="108">
        <v>0</v>
      </c>
      <c r="IF165" s="108">
        <v>0</v>
      </c>
      <c r="IH165" s="108">
        <v>40</v>
      </c>
      <c r="II165" s="108">
        <f t="shared" si="67"/>
        <v>2147.9499999999998</v>
      </c>
      <c r="IJ165" s="108">
        <f t="shared" si="68"/>
        <v>2147.9499999999998</v>
      </c>
      <c r="IM165" s="108">
        <v>2107.9499999999998</v>
      </c>
      <c r="IN165" s="108">
        <v>0</v>
      </c>
      <c r="IO165" s="108">
        <v>0</v>
      </c>
      <c r="IP165" s="108">
        <v>0</v>
      </c>
      <c r="IQ165" s="108">
        <v>0</v>
      </c>
      <c r="IR165" s="108">
        <v>0</v>
      </c>
      <c r="IS165" s="108">
        <v>0</v>
      </c>
      <c r="IT165" s="108">
        <v>0</v>
      </c>
      <c r="IU165" s="108">
        <v>0</v>
      </c>
      <c r="IV165" s="108">
        <v>0</v>
      </c>
      <c r="IW165" s="108">
        <v>0</v>
      </c>
      <c r="IX165" s="108">
        <v>0</v>
      </c>
      <c r="IZ165" s="108">
        <v>0</v>
      </c>
      <c r="JC165" s="108">
        <f t="shared" si="84"/>
        <v>2107.9499999999998</v>
      </c>
      <c r="JD165" s="108">
        <f t="shared" si="69"/>
        <v>2107.9499999999998</v>
      </c>
    </row>
    <row r="166" spans="1:264" ht="15.6" x14ac:dyDescent="0.3">
      <c r="A166" s="120">
        <v>730161</v>
      </c>
      <c r="N166" s="108">
        <v>0</v>
      </c>
      <c r="O166" s="108">
        <v>0</v>
      </c>
      <c r="P166" s="108">
        <v>0</v>
      </c>
      <c r="Q166" s="108">
        <v>0</v>
      </c>
      <c r="R166" s="108">
        <v>-77.63</v>
      </c>
      <c r="S166" s="108">
        <v>0</v>
      </c>
      <c r="T166" s="108">
        <v>0</v>
      </c>
      <c r="V166" s="108">
        <f t="shared" si="70"/>
        <v>-77.63</v>
      </c>
      <c r="AC166" s="108">
        <v>0</v>
      </c>
      <c r="AD166" s="108">
        <v>0</v>
      </c>
      <c r="AE166" s="108">
        <v>0</v>
      </c>
      <c r="AF166" s="108">
        <v>616.98</v>
      </c>
      <c r="AG166" s="108">
        <v>1264.77</v>
      </c>
      <c r="AH166" s="108">
        <v>0</v>
      </c>
      <c r="AI166" s="108">
        <v>0</v>
      </c>
      <c r="AL166" s="108">
        <f t="shared" si="76"/>
        <v>1881.75</v>
      </c>
      <c r="AM166" s="108">
        <f t="shared" si="71"/>
        <v>1804.12</v>
      </c>
      <c r="BD166" s="108">
        <f t="shared" si="77"/>
        <v>0</v>
      </c>
      <c r="BI166" s="108">
        <v>0</v>
      </c>
      <c r="BJ166" s="108">
        <v>0</v>
      </c>
      <c r="BR166" s="108">
        <f t="shared" si="78"/>
        <v>0</v>
      </c>
      <c r="BS166" s="108">
        <v>0</v>
      </c>
      <c r="BT166" s="108">
        <v>0</v>
      </c>
      <c r="BU166" s="108">
        <v>0</v>
      </c>
      <c r="BV166" s="108">
        <v>616.98</v>
      </c>
      <c r="BW166" s="108">
        <v>1264.77</v>
      </c>
      <c r="BX166" s="108">
        <v>0</v>
      </c>
      <c r="BY166" s="108">
        <v>0</v>
      </c>
      <c r="BZ166" s="108">
        <v>0</v>
      </c>
      <c r="CB166" s="108">
        <f t="shared" si="79"/>
        <v>1881.75</v>
      </c>
      <c r="CC166" s="108">
        <f t="shared" si="80"/>
        <v>1881.75</v>
      </c>
      <c r="CT166" s="108">
        <f t="shared" si="72"/>
        <v>0</v>
      </c>
      <c r="CU166" s="108">
        <v>0</v>
      </c>
      <c r="CV166" s="108">
        <v>0</v>
      </c>
      <c r="CW166" s="108">
        <v>0</v>
      </c>
      <c r="CX166" s="108">
        <v>616.98</v>
      </c>
      <c r="CY166" s="108">
        <v>1264.77</v>
      </c>
      <c r="CZ166" s="108">
        <v>0</v>
      </c>
      <c r="DA166" s="108">
        <v>0</v>
      </c>
      <c r="DB166" s="108">
        <v>0</v>
      </c>
      <c r="DD166" s="108">
        <v>0</v>
      </c>
      <c r="DE166" s="108">
        <f t="shared" si="81"/>
        <v>1881.75</v>
      </c>
      <c r="DF166" s="108">
        <f t="shared" si="82"/>
        <v>1881.75</v>
      </c>
      <c r="DG166" s="108">
        <v>0</v>
      </c>
      <c r="DH166" s="108">
        <v>0</v>
      </c>
      <c r="DI166" s="108">
        <v>0</v>
      </c>
      <c r="DJ166" s="108">
        <v>616.98</v>
      </c>
      <c r="DK166" s="108">
        <v>1264.77</v>
      </c>
      <c r="DL166" s="108">
        <v>0</v>
      </c>
      <c r="DM166" s="108">
        <v>0</v>
      </c>
      <c r="DN166" s="108">
        <v>0</v>
      </c>
      <c r="DO166" s="108">
        <f t="shared" si="83"/>
        <v>1881.75</v>
      </c>
      <c r="DS166" s="108">
        <f t="shared" si="73"/>
        <v>0</v>
      </c>
      <c r="DT166" s="108">
        <v>0</v>
      </c>
      <c r="DU166" s="108">
        <v>0</v>
      </c>
      <c r="DV166" s="108">
        <v>0</v>
      </c>
      <c r="DW166" s="108">
        <v>616.98</v>
      </c>
      <c r="DX166" s="108">
        <v>1264.77</v>
      </c>
      <c r="DY166" s="108">
        <v>0</v>
      </c>
      <c r="DZ166" s="108">
        <v>0</v>
      </c>
      <c r="EA166" s="108">
        <v>0</v>
      </c>
      <c r="ED166" s="108">
        <v>288.05</v>
      </c>
      <c r="EE166" s="108">
        <f t="shared" si="74"/>
        <v>2169.8000000000002</v>
      </c>
      <c r="EF166" s="108">
        <f t="shared" si="75"/>
        <v>2169.8000000000002</v>
      </c>
      <c r="EG166" s="108">
        <v>0</v>
      </c>
      <c r="EH166" s="108">
        <v>0</v>
      </c>
      <c r="EI166" s="108">
        <v>0</v>
      </c>
      <c r="EJ166" s="108">
        <v>-118.65</v>
      </c>
      <c r="EK166" s="108">
        <v>-1621.5</v>
      </c>
      <c r="EL166" s="108">
        <v>0</v>
      </c>
      <c r="EM166" s="108">
        <v>0</v>
      </c>
      <c r="EN166" s="108">
        <f t="shared" si="58"/>
        <v>-1740.15</v>
      </c>
      <c r="EO166" s="108">
        <v>1986.34</v>
      </c>
      <c r="EP166" s="108">
        <v>0</v>
      </c>
      <c r="EQ166" s="108">
        <v>0</v>
      </c>
      <c r="ER166" s="108">
        <v>0</v>
      </c>
      <c r="ES166" s="108">
        <v>0</v>
      </c>
      <c r="ET166" s="108">
        <v>1186.5</v>
      </c>
      <c r="EU166" s="108">
        <v>0</v>
      </c>
      <c r="EV166" s="108">
        <v>0</v>
      </c>
      <c r="EW166" s="108">
        <v>0</v>
      </c>
      <c r="EX166" s="108">
        <v>0</v>
      </c>
      <c r="EY166" s="108">
        <v>0</v>
      </c>
      <c r="EZ166" s="108">
        <v>0</v>
      </c>
      <c r="FD166" s="108">
        <f t="shared" si="59"/>
        <v>3172.84</v>
      </c>
      <c r="FE166" s="108">
        <f t="shared" si="60"/>
        <v>1432.69</v>
      </c>
      <c r="FM166" s="108">
        <f t="shared" si="61"/>
        <v>0</v>
      </c>
      <c r="FU166" s="108">
        <f t="shared" si="57"/>
        <v>0</v>
      </c>
      <c r="FV166" s="108">
        <v>0</v>
      </c>
      <c r="GB166" s="108">
        <f t="shared" si="62"/>
        <v>0</v>
      </c>
      <c r="GJ166" s="108">
        <f t="shared" si="63"/>
        <v>0</v>
      </c>
      <c r="GK166" s="108">
        <v>1986.34</v>
      </c>
      <c r="GL166" s="108">
        <v>0</v>
      </c>
      <c r="GM166" s="108">
        <v>0</v>
      </c>
      <c r="GN166" s="108">
        <v>0</v>
      </c>
      <c r="GO166" s="108">
        <v>0</v>
      </c>
      <c r="GP166" s="108">
        <v>1186.5</v>
      </c>
      <c r="GQ166" s="108">
        <v>0</v>
      </c>
      <c r="GR166" s="108">
        <v>0</v>
      </c>
      <c r="GS166" s="108">
        <v>0</v>
      </c>
      <c r="GT166" s="108">
        <v>0</v>
      </c>
      <c r="GU166" s="108">
        <v>0</v>
      </c>
      <c r="GV166" s="108">
        <v>0</v>
      </c>
      <c r="GX166" s="108">
        <v>0</v>
      </c>
      <c r="GY166" s="108">
        <f t="shared" si="64"/>
        <v>3172.84</v>
      </c>
      <c r="GZ166" s="108">
        <f t="shared" si="65"/>
        <v>3172.84</v>
      </c>
      <c r="HR166" s="108">
        <f t="shared" si="66"/>
        <v>0</v>
      </c>
      <c r="HS166" s="108">
        <v>1986.34</v>
      </c>
      <c r="HT166" s="108">
        <v>0</v>
      </c>
      <c r="HU166" s="108">
        <v>0</v>
      </c>
      <c r="HV166" s="108">
        <v>0</v>
      </c>
      <c r="HW166" s="108">
        <v>0</v>
      </c>
      <c r="HX166" s="108">
        <v>1186.5</v>
      </c>
      <c r="HY166" s="108">
        <v>0</v>
      </c>
      <c r="HZ166" s="108">
        <v>0</v>
      </c>
      <c r="IA166" s="108">
        <v>0</v>
      </c>
      <c r="IB166" s="108">
        <v>0</v>
      </c>
      <c r="IC166" s="108">
        <v>0</v>
      </c>
      <c r="ID166" s="108">
        <v>0</v>
      </c>
      <c r="IF166" s="108">
        <v>0</v>
      </c>
      <c r="II166" s="108">
        <f t="shared" si="67"/>
        <v>3172.84</v>
      </c>
      <c r="IJ166" s="108">
        <f t="shared" si="68"/>
        <v>3172.84</v>
      </c>
      <c r="IM166" s="108">
        <v>1986.3300000000002</v>
      </c>
      <c r="IN166" s="108">
        <v>0</v>
      </c>
      <c r="IO166" s="108">
        <v>0</v>
      </c>
      <c r="IP166" s="108">
        <v>0</v>
      </c>
      <c r="IQ166" s="108">
        <v>0</v>
      </c>
      <c r="IR166" s="108">
        <v>1186.5</v>
      </c>
      <c r="IS166" s="108">
        <v>0</v>
      </c>
      <c r="IT166" s="108">
        <v>0</v>
      </c>
      <c r="IU166" s="108">
        <v>0</v>
      </c>
      <c r="IV166" s="108">
        <v>0</v>
      </c>
      <c r="IW166" s="108">
        <v>0</v>
      </c>
      <c r="IX166" s="108">
        <v>0</v>
      </c>
      <c r="IZ166" s="108">
        <v>0</v>
      </c>
      <c r="JC166" s="108">
        <f t="shared" si="84"/>
        <v>3172.83</v>
      </c>
      <c r="JD166" s="108">
        <f t="shared" si="69"/>
        <v>3172.83</v>
      </c>
    </row>
    <row r="167" spans="1:264" ht="15.6" x14ac:dyDescent="0.3">
      <c r="A167" s="120">
        <v>730169</v>
      </c>
      <c r="N167" s="108">
        <v>0</v>
      </c>
      <c r="O167" s="108">
        <v>0</v>
      </c>
      <c r="P167" s="108">
        <v>0</v>
      </c>
      <c r="Q167" s="108">
        <v>0</v>
      </c>
      <c r="R167" s="108">
        <v>0</v>
      </c>
      <c r="S167" s="108">
        <v>0</v>
      </c>
      <c r="T167" s="108">
        <v>0</v>
      </c>
      <c r="V167" s="108">
        <f t="shared" si="70"/>
        <v>0</v>
      </c>
      <c r="AC167" s="108">
        <v>0</v>
      </c>
      <c r="AD167" s="108">
        <v>0</v>
      </c>
      <c r="AE167" s="108">
        <v>0</v>
      </c>
      <c r="AF167" s="108">
        <v>0</v>
      </c>
      <c r="AG167" s="108">
        <v>421.59</v>
      </c>
      <c r="AH167" s="108">
        <v>0</v>
      </c>
      <c r="AI167" s="108">
        <v>0</v>
      </c>
      <c r="AL167" s="108">
        <f t="shared" si="76"/>
        <v>421.59</v>
      </c>
      <c r="AM167" s="108">
        <f t="shared" si="71"/>
        <v>421.59</v>
      </c>
      <c r="BD167" s="108">
        <f t="shared" si="77"/>
        <v>0</v>
      </c>
      <c r="BI167" s="108">
        <v>0</v>
      </c>
      <c r="BJ167" s="108">
        <v>0</v>
      </c>
      <c r="BR167" s="108">
        <f t="shared" si="78"/>
        <v>0</v>
      </c>
      <c r="BS167" s="108">
        <v>0</v>
      </c>
      <c r="BT167" s="108">
        <v>0</v>
      </c>
      <c r="BU167" s="108">
        <v>0</v>
      </c>
      <c r="BV167" s="108">
        <v>0</v>
      </c>
      <c r="BW167" s="108">
        <v>421.59</v>
      </c>
      <c r="BX167" s="108">
        <v>0</v>
      </c>
      <c r="BY167" s="108">
        <v>0</v>
      </c>
      <c r="BZ167" s="108">
        <v>0</v>
      </c>
      <c r="CB167" s="108">
        <f t="shared" si="79"/>
        <v>421.59</v>
      </c>
      <c r="CC167" s="108">
        <f t="shared" si="80"/>
        <v>421.59</v>
      </c>
      <c r="CT167" s="108">
        <f t="shared" si="72"/>
        <v>0</v>
      </c>
      <c r="CU167" s="108">
        <v>0</v>
      </c>
      <c r="CV167" s="108">
        <v>0</v>
      </c>
      <c r="CW167" s="108">
        <v>0</v>
      </c>
      <c r="CX167" s="108">
        <v>0</v>
      </c>
      <c r="CY167" s="108">
        <v>421.59</v>
      </c>
      <c r="CZ167" s="108">
        <v>0</v>
      </c>
      <c r="DA167" s="108">
        <v>0</v>
      </c>
      <c r="DB167" s="108">
        <v>0</v>
      </c>
      <c r="DD167" s="108">
        <v>0</v>
      </c>
      <c r="DE167" s="108">
        <f t="shared" si="81"/>
        <v>421.59</v>
      </c>
      <c r="DF167" s="108">
        <f t="shared" si="82"/>
        <v>421.59</v>
      </c>
      <c r="DG167" s="108">
        <v>0</v>
      </c>
      <c r="DH167" s="108">
        <v>0</v>
      </c>
      <c r="DI167" s="108">
        <v>0</v>
      </c>
      <c r="DJ167" s="108">
        <v>0</v>
      </c>
      <c r="DK167" s="108">
        <v>421.59</v>
      </c>
      <c r="DL167" s="108">
        <v>0</v>
      </c>
      <c r="DM167" s="108">
        <v>0</v>
      </c>
      <c r="DN167" s="108">
        <v>0</v>
      </c>
      <c r="DO167" s="108">
        <f t="shared" si="83"/>
        <v>421.59</v>
      </c>
      <c r="DS167" s="108">
        <f t="shared" si="73"/>
        <v>0</v>
      </c>
      <c r="DT167" s="108">
        <v>0</v>
      </c>
      <c r="DU167" s="108">
        <v>0</v>
      </c>
      <c r="DV167" s="108">
        <v>0</v>
      </c>
      <c r="DW167" s="108">
        <v>0</v>
      </c>
      <c r="DX167" s="108">
        <v>421.59000000000009</v>
      </c>
      <c r="DY167" s="108">
        <v>0</v>
      </c>
      <c r="DZ167" s="108">
        <v>0</v>
      </c>
      <c r="EA167" s="108">
        <v>0</v>
      </c>
      <c r="ED167" s="108">
        <v>144.03</v>
      </c>
      <c r="EE167" s="108">
        <f t="shared" si="74"/>
        <v>565.62000000000012</v>
      </c>
      <c r="EF167" s="108">
        <f t="shared" si="75"/>
        <v>565.62000000000012</v>
      </c>
      <c r="EG167" s="108">
        <v>302.39999999999998</v>
      </c>
      <c r="EH167" s="108">
        <v>0</v>
      </c>
      <c r="EI167" s="108">
        <v>0</v>
      </c>
      <c r="EJ167" s="108">
        <v>0</v>
      </c>
      <c r="EK167" s="108">
        <v>605.36</v>
      </c>
      <c r="EL167" s="108">
        <v>0</v>
      </c>
      <c r="EM167" s="108">
        <v>0</v>
      </c>
      <c r="EN167" s="108">
        <f t="shared" si="58"/>
        <v>907.76</v>
      </c>
      <c r="EO167" s="108">
        <v>1929.59</v>
      </c>
      <c r="EP167" s="108">
        <v>0</v>
      </c>
      <c r="EQ167" s="108">
        <v>0</v>
      </c>
      <c r="ER167" s="108">
        <v>0</v>
      </c>
      <c r="ES167" s="108">
        <v>0</v>
      </c>
      <c r="ET167" s="108">
        <v>0</v>
      </c>
      <c r="EU167" s="108">
        <v>0</v>
      </c>
      <c r="EV167" s="108">
        <v>0</v>
      </c>
      <c r="EW167" s="108">
        <v>0</v>
      </c>
      <c r="EX167" s="108">
        <v>0</v>
      </c>
      <c r="EY167" s="108">
        <v>0</v>
      </c>
      <c r="EZ167" s="108">
        <v>0</v>
      </c>
      <c r="FD167" s="108">
        <f t="shared" si="59"/>
        <v>1929.59</v>
      </c>
      <c r="FE167" s="108">
        <f t="shared" si="60"/>
        <v>2837.35</v>
      </c>
      <c r="FM167" s="108">
        <f t="shared" si="61"/>
        <v>0</v>
      </c>
      <c r="FU167" s="108">
        <f t="shared" si="57"/>
        <v>0</v>
      </c>
      <c r="FV167" s="108">
        <v>0</v>
      </c>
      <c r="GB167" s="108">
        <f t="shared" si="62"/>
        <v>0</v>
      </c>
      <c r="GJ167" s="108">
        <f t="shared" si="63"/>
        <v>0</v>
      </c>
      <c r="GK167" s="108">
        <v>1929.59</v>
      </c>
      <c r="GL167" s="108">
        <v>0</v>
      </c>
      <c r="GM167" s="108">
        <v>0</v>
      </c>
      <c r="GN167" s="108">
        <v>0</v>
      </c>
      <c r="GO167" s="108">
        <v>0</v>
      </c>
      <c r="GP167" s="108">
        <v>0</v>
      </c>
      <c r="GQ167" s="108">
        <v>0</v>
      </c>
      <c r="GR167" s="108">
        <v>0</v>
      </c>
      <c r="GS167" s="108">
        <v>0</v>
      </c>
      <c r="GT167" s="108">
        <v>0</v>
      </c>
      <c r="GU167" s="108">
        <v>0</v>
      </c>
      <c r="GV167" s="108">
        <v>0</v>
      </c>
      <c r="GX167" s="108">
        <v>0</v>
      </c>
      <c r="GY167" s="108">
        <f t="shared" si="64"/>
        <v>1929.59</v>
      </c>
      <c r="GZ167" s="108">
        <f t="shared" si="65"/>
        <v>1929.59</v>
      </c>
      <c r="HR167" s="108">
        <f t="shared" si="66"/>
        <v>0</v>
      </c>
      <c r="HS167" s="108">
        <v>1929.59</v>
      </c>
      <c r="HT167" s="108">
        <v>0</v>
      </c>
      <c r="HU167" s="108">
        <v>0</v>
      </c>
      <c r="HV167" s="108">
        <v>0</v>
      </c>
      <c r="HW167" s="108">
        <v>0</v>
      </c>
      <c r="HX167" s="108">
        <v>0</v>
      </c>
      <c r="HY167" s="108">
        <v>0</v>
      </c>
      <c r="HZ167" s="108">
        <v>0</v>
      </c>
      <c r="IA167" s="108">
        <v>0</v>
      </c>
      <c r="IB167" s="108">
        <v>0</v>
      </c>
      <c r="IC167" s="108">
        <v>0</v>
      </c>
      <c r="ID167" s="108">
        <v>0</v>
      </c>
      <c r="IF167" s="108">
        <v>0</v>
      </c>
      <c r="II167" s="108">
        <f t="shared" si="67"/>
        <v>1929.59</v>
      </c>
      <c r="IJ167" s="108">
        <f t="shared" si="68"/>
        <v>1929.59</v>
      </c>
      <c r="IM167" s="108">
        <v>1929.57</v>
      </c>
      <c r="IN167" s="108">
        <v>0</v>
      </c>
      <c r="IO167" s="108">
        <v>0</v>
      </c>
      <c r="IP167" s="108">
        <v>0</v>
      </c>
      <c r="IQ167" s="108">
        <v>0</v>
      </c>
      <c r="IR167" s="108">
        <v>0</v>
      </c>
      <c r="IS167" s="108">
        <v>0</v>
      </c>
      <c r="IT167" s="108">
        <v>0</v>
      </c>
      <c r="IU167" s="108">
        <v>0</v>
      </c>
      <c r="IV167" s="108">
        <v>0</v>
      </c>
      <c r="IW167" s="108">
        <v>0</v>
      </c>
      <c r="IX167" s="108">
        <v>0</v>
      </c>
      <c r="IZ167" s="108">
        <v>0</v>
      </c>
      <c r="JC167" s="108">
        <f t="shared" si="84"/>
        <v>1929.57</v>
      </c>
      <c r="JD167" s="108">
        <f t="shared" si="69"/>
        <v>1929.57</v>
      </c>
    </row>
    <row r="168" spans="1:264" x14ac:dyDescent="0.25">
      <c r="A168" s="107">
        <v>536078</v>
      </c>
      <c r="B168" s="119"/>
      <c r="N168" s="108">
        <v>0</v>
      </c>
      <c r="O168" s="108">
        <v>0</v>
      </c>
      <c r="P168" s="108">
        <v>0</v>
      </c>
      <c r="Q168" s="108">
        <v>0</v>
      </c>
      <c r="R168" s="108">
        <v>0</v>
      </c>
      <c r="S168" s="108">
        <v>112.2</v>
      </c>
      <c r="T168" s="108">
        <v>593.28</v>
      </c>
      <c r="V168" s="108">
        <f t="shared" si="70"/>
        <v>705.48</v>
      </c>
      <c r="AC168" s="108">
        <v>4506.84</v>
      </c>
      <c r="AD168" s="108">
        <v>1684.8</v>
      </c>
      <c r="AE168" s="108">
        <v>925.47</v>
      </c>
      <c r="AF168" s="108">
        <v>1096.33</v>
      </c>
      <c r="AG168" s="108">
        <v>0</v>
      </c>
      <c r="AH168" s="108">
        <v>286.8</v>
      </c>
      <c r="AI168" s="108">
        <v>2714.4</v>
      </c>
      <c r="AL168" s="108">
        <f t="shared" si="76"/>
        <v>11214.64</v>
      </c>
      <c r="AM168" s="108">
        <f t="shared" si="71"/>
        <v>11920.119999999999</v>
      </c>
      <c r="BD168" s="108">
        <f t="shared" si="77"/>
        <v>0</v>
      </c>
      <c r="BI168" s="108">
        <v>449.48</v>
      </c>
      <c r="BJ168" s="108">
        <v>134.31</v>
      </c>
      <c r="BR168" s="108">
        <f t="shared" si="78"/>
        <v>583.79</v>
      </c>
      <c r="BS168" s="108">
        <v>4506.84</v>
      </c>
      <c r="BT168" s="108">
        <v>1684.8</v>
      </c>
      <c r="BU168" s="108">
        <v>925.47</v>
      </c>
      <c r="BV168" s="108">
        <v>1096.33</v>
      </c>
      <c r="BW168" s="108">
        <v>0</v>
      </c>
      <c r="BX168" s="108">
        <v>286.8</v>
      </c>
      <c r="BY168" s="108">
        <v>2714.4</v>
      </c>
      <c r="BZ168" s="108">
        <v>134.31</v>
      </c>
      <c r="CB168" s="108">
        <f t="shared" si="79"/>
        <v>11348.949999999999</v>
      </c>
      <c r="CC168" s="108">
        <f t="shared" si="80"/>
        <v>11932.739999999998</v>
      </c>
      <c r="CT168" s="108">
        <f t="shared" si="72"/>
        <v>0</v>
      </c>
      <c r="CU168" s="108">
        <v>4506.84</v>
      </c>
      <c r="CV168" s="108">
        <v>1684.8</v>
      </c>
      <c r="CW168" s="108">
        <v>925.47</v>
      </c>
      <c r="CX168" s="108">
        <v>1096.33</v>
      </c>
      <c r="CY168" s="108">
        <v>0</v>
      </c>
      <c r="CZ168" s="108">
        <v>286.8</v>
      </c>
      <c r="DA168" s="108">
        <v>2714.4</v>
      </c>
      <c r="DB168" s="108">
        <v>134.31</v>
      </c>
      <c r="DD168" s="108">
        <v>0</v>
      </c>
      <c r="DE168" s="108">
        <f t="shared" si="81"/>
        <v>11348.949999999999</v>
      </c>
      <c r="DF168" s="108">
        <f t="shared" si="82"/>
        <v>11348.949999999999</v>
      </c>
      <c r="DG168" s="108">
        <v>4506.84</v>
      </c>
      <c r="DH168" s="108">
        <v>1684.8</v>
      </c>
      <c r="DI168" s="108">
        <v>925.47</v>
      </c>
      <c r="DJ168" s="108">
        <v>1096.33</v>
      </c>
      <c r="DK168" s="108">
        <v>0</v>
      </c>
      <c r="DL168" s="108">
        <v>286.8</v>
      </c>
      <c r="DM168" s="108">
        <v>2714.4</v>
      </c>
      <c r="DN168" s="108">
        <v>134.31</v>
      </c>
      <c r="DO168" s="108">
        <f t="shared" si="83"/>
        <v>11348.949999999999</v>
      </c>
      <c r="DS168" s="108">
        <f t="shared" si="73"/>
        <v>0</v>
      </c>
      <c r="DT168" s="108">
        <v>4506.84</v>
      </c>
      <c r="DU168" s="108">
        <v>1684.7999999999995</v>
      </c>
      <c r="DV168" s="108">
        <v>925.4699999999998</v>
      </c>
      <c r="DW168" s="108">
        <v>1096.3100000000004</v>
      </c>
      <c r="DX168" s="108">
        <v>0</v>
      </c>
      <c r="DY168" s="108">
        <v>286.80000000000013</v>
      </c>
      <c r="DZ168" s="108">
        <v>2714.400000000001</v>
      </c>
      <c r="EA168" s="108">
        <v>134.31</v>
      </c>
      <c r="EC168" s="108">
        <v>200</v>
      </c>
      <c r="ED168" s="108">
        <v>1008.18</v>
      </c>
      <c r="EE168" s="108">
        <f t="shared" si="74"/>
        <v>12557.109999999999</v>
      </c>
      <c r="EF168" s="108">
        <f t="shared" si="75"/>
        <v>12557.109999999999</v>
      </c>
      <c r="EG168" s="108">
        <v>178.2</v>
      </c>
      <c r="EH168" s="108">
        <v>0</v>
      </c>
      <c r="EI168" s="108">
        <v>0</v>
      </c>
      <c r="EJ168" s="108">
        <v>0</v>
      </c>
      <c r="EK168" s="108">
        <v>0</v>
      </c>
      <c r="EL168" s="108">
        <v>0</v>
      </c>
      <c r="EM168" s="108">
        <v>0</v>
      </c>
      <c r="EN168" s="108">
        <f t="shared" si="58"/>
        <v>178.2</v>
      </c>
      <c r="EO168" s="108">
        <v>0</v>
      </c>
      <c r="EP168" s="108">
        <v>0</v>
      </c>
      <c r="EQ168" s="108">
        <v>0</v>
      </c>
      <c r="ER168" s="108">
        <v>1494.99</v>
      </c>
      <c r="ES168" s="108">
        <v>157.5</v>
      </c>
      <c r="ET168" s="108">
        <v>1827.21</v>
      </c>
      <c r="EU168" s="108">
        <v>0</v>
      </c>
      <c r="EV168" s="108">
        <v>0</v>
      </c>
      <c r="EW168" s="108">
        <v>5273.1</v>
      </c>
      <c r="EX168" s="108">
        <v>367.5</v>
      </c>
      <c r="EY168" s="108">
        <v>2835</v>
      </c>
      <c r="EZ168" s="108">
        <v>1297.8</v>
      </c>
      <c r="FD168" s="108">
        <f t="shared" si="59"/>
        <v>13253.099999999999</v>
      </c>
      <c r="FE168" s="108">
        <f t="shared" si="60"/>
        <v>13431.3</v>
      </c>
      <c r="FM168" s="108">
        <f t="shared" si="61"/>
        <v>0</v>
      </c>
      <c r="FU168" s="108">
        <f t="shared" si="57"/>
        <v>0</v>
      </c>
      <c r="FV168" s="108">
        <v>90.47</v>
      </c>
      <c r="GB168" s="108">
        <f t="shared" si="62"/>
        <v>90.47</v>
      </c>
      <c r="GJ168" s="108">
        <f t="shared" si="63"/>
        <v>0</v>
      </c>
      <c r="GK168" s="108">
        <v>0</v>
      </c>
      <c r="GL168" s="108">
        <v>0</v>
      </c>
      <c r="GM168" s="108">
        <v>0</v>
      </c>
      <c r="GN168" s="108">
        <v>1494.99</v>
      </c>
      <c r="GO168" s="108">
        <v>157.5</v>
      </c>
      <c r="GP168" s="108">
        <v>1827.21</v>
      </c>
      <c r="GQ168" s="108">
        <v>0</v>
      </c>
      <c r="GR168" s="108">
        <v>0</v>
      </c>
      <c r="GS168" s="108">
        <v>5273.1</v>
      </c>
      <c r="GT168" s="108">
        <v>367.5</v>
      </c>
      <c r="GU168" s="108">
        <v>2835</v>
      </c>
      <c r="GV168" s="108">
        <v>1297.8</v>
      </c>
      <c r="GW168" s="108">
        <v>938</v>
      </c>
      <c r="GX168" s="108">
        <v>90.47</v>
      </c>
      <c r="GY168" s="108">
        <f t="shared" si="64"/>
        <v>14281.569999999998</v>
      </c>
      <c r="GZ168" s="108">
        <f t="shared" si="65"/>
        <v>14372.039999999997</v>
      </c>
      <c r="HR168" s="108">
        <f t="shared" si="66"/>
        <v>0</v>
      </c>
      <c r="HS168" s="108">
        <v>0</v>
      </c>
      <c r="HT168" s="108">
        <v>0</v>
      </c>
      <c r="HU168" s="108">
        <v>0</v>
      </c>
      <c r="HV168" s="108">
        <v>1494.99</v>
      </c>
      <c r="HW168" s="108">
        <v>157.5</v>
      </c>
      <c r="HX168" s="108">
        <v>1827.21</v>
      </c>
      <c r="HY168" s="108">
        <v>0</v>
      </c>
      <c r="HZ168" s="108">
        <v>0</v>
      </c>
      <c r="IA168" s="108">
        <v>5273.1</v>
      </c>
      <c r="IB168" s="108">
        <v>367.5</v>
      </c>
      <c r="IC168" s="108">
        <v>2835</v>
      </c>
      <c r="ID168" s="108">
        <v>1297.8</v>
      </c>
      <c r="IF168" s="108">
        <v>90.47</v>
      </c>
      <c r="II168" s="108">
        <f t="shared" si="67"/>
        <v>13343.569999999998</v>
      </c>
      <c r="IJ168" s="108">
        <f t="shared" si="68"/>
        <v>13343.569999999998</v>
      </c>
      <c r="IM168" s="108">
        <v>0</v>
      </c>
      <c r="IN168" s="108">
        <v>0</v>
      </c>
      <c r="IO168" s="108">
        <v>0</v>
      </c>
      <c r="IP168" s="108">
        <v>1494.9900000000005</v>
      </c>
      <c r="IQ168" s="108">
        <v>157.5</v>
      </c>
      <c r="IR168" s="108">
        <v>1827.21</v>
      </c>
      <c r="IS168" s="108">
        <v>0</v>
      </c>
      <c r="IT168" s="108">
        <v>0</v>
      </c>
      <c r="IU168" s="108">
        <v>5273.1</v>
      </c>
      <c r="IV168" s="108">
        <v>367.5</v>
      </c>
      <c r="IW168" s="108">
        <v>2835</v>
      </c>
      <c r="IX168" s="108">
        <v>1297.7999999999995</v>
      </c>
      <c r="IZ168" s="108">
        <v>90.47</v>
      </c>
      <c r="JC168" s="108">
        <f t="shared" si="84"/>
        <v>13343.57</v>
      </c>
      <c r="JD168" s="108">
        <f t="shared" si="69"/>
        <v>13343.57</v>
      </c>
    </row>
    <row r="169" spans="1:264" x14ac:dyDescent="0.25">
      <c r="A169" s="107">
        <v>514386</v>
      </c>
      <c r="B169" s="119"/>
      <c r="N169" s="108">
        <v>-337.92</v>
      </c>
      <c r="O169" s="108">
        <v>0</v>
      </c>
      <c r="P169" s="108">
        <v>0</v>
      </c>
      <c r="Q169" s="108">
        <v>0</v>
      </c>
      <c r="R169" s="108">
        <v>0</v>
      </c>
      <c r="S169" s="108">
        <v>0</v>
      </c>
      <c r="T169" s="108">
        <v>135</v>
      </c>
      <c r="V169" s="108">
        <f t="shared" si="70"/>
        <v>-202.92000000000002</v>
      </c>
      <c r="AC169" s="108">
        <v>4928.04</v>
      </c>
      <c r="AD169" s="108">
        <v>1347.84</v>
      </c>
      <c r="AE169" s="108">
        <v>0</v>
      </c>
      <c r="AF169" s="108">
        <v>1048.8699999999999</v>
      </c>
      <c r="AG169" s="108">
        <v>0</v>
      </c>
      <c r="AH169" s="108">
        <v>241.8</v>
      </c>
      <c r="AI169" s="108">
        <v>1087.1600000000001</v>
      </c>
      <c r="AK169" s="108">
        <f>12.36*39</f>
        <v>482.03999999999996</v>
      </c>
      <c r="AL169" s="108">
        <f t="shared" si="76"/>
        <v>9135.75</v>
      </c>
      <c r="AM169" s="108">
        <f t="shared" si="71"/>
        <v>8932.83</v>
      </c>
      <c r="BD169" s="108">
        <f t="shared" si="77"/>
        <v>0</v>
      </c>
      <c r="BI169" s="108">
        <v>386.04</v>
      </c>
      <c r="BJ169" s="108">
        <v>373.6</v>
      </c>
      <c r="BR169" s="108">
        <f t="shared" si="78"/>
        <v>759.6400000000001</v>
      </c>
      <c r="BS169" s="108">
        <v>4928.04</v>
      </c>
      <c r="BT169" s="108">
        <v>1347.84</v>
      </c>
      <c r="BU169" s="108">
        <v>0</v>
      </c>
      <c r="BV169" s="108">
        <v>1048.8699999999999</v>
      </c>
      <c r="BW169" s="108">
        <v>0</v>
      </c>
      <c r="BX169" s="108">
        <v>241.8</v>
      </c>
      <c r="BY169" s="108">
        <v>1087.1600000000001</v>
      </c>
      <c r="BZ169" s="108">
        <v>373.6</v>
      </c>
      <c r="CB169" s="108">
        <f t="shared" si="79"/>
        <v>9027.3100000000013</v>
      </c>
      <c r="CC169" s="108">
        <f t="shared" si="80"/>
        <v>9786.9500000000007</v>
      </c>
      <c r="CT169" s="108">
        <f t="shared" si="72"/>
        <v>0</v>
      </c>
      <c r="CU169" s="108">
        <v>4928.04</v>
      </c>
      <c r="CV169" s="108">
        <v>1347.84</v>
      </c>
      <c r="CW169" s="108">
        <v>0</v>
      </c>
      <c r="CX169" s="108">
        <v>1048.8699999999999</v>
      </c>
      <c r="CY169" s="108">
        <v>0</v>
      </c>
      <c r="CZ169" s="108">
        <v>241.8</v>
      </c>
      <c r="DA169" s="108">
        <v>1087.1600000000001</v>
      </c>
      <c r="DB169" s="108">
        <v>373.6</v>
      </c>
      <c r="DD169" s="108">
        <v>0</v>
      </c>
      <c r="DE169" s="108">
        <f t="shared" si="81"/>
        <v>9027.3100000000013</v>
      </c>
      <c r="DF169" s="108">
        <f t="shared" si="82"/>
        <v>9027.3100000000013</v>
      </c>
      <c r="DG169" s="108">
        <v>4928.04</v>
      </c>
      <c r="DH169" s="108">
        <v>1347.84</v>
      </c>
      <c r="DI169" s="108">
        <v>0</v>
      </c>
      <c r="DJ169" s="108">
        <v>1048.8699999999999</v>
      </c>
      <c r="DK169" s="108">
        <v>0</v>
      </c>
      <c r="DL169" s="108">
        <v>241.8</v>
      </c>
      <c r="DM169" s="108">
        <v>1087.1600000000001</v>
      </c>
      <c r="DN169" s="108">
        <v>373.6</v>
      </c>
      <c r="DO169" s="108">
        <f t="shared" si="83"/>
        <v>9027.3100000000013</v>
      </c>
      <c r="DS169" s="108">
        <f t="shared" si="73"/>
        <v>0</v>
      </c>
      <c r="DT169" s="108">
        <v>4928.0400000000018</v>
      </c>
      <c r="DU169" s="108">
        <v>1347.8399999999995</v>
      </c>
      <c r="DV169" s="108">
        <v>0</v>
      </c>
      <c r="DW169" s="108">
        <v>1048.8500000000004</v>
      </c>
      <c r="DX169" s="108">
        <v>0</v>
      </c>
      <c r="DY169" s="108">
        <v>241.80000000000007</v>
      </c>
      <c r="DZ169" s="108">
        <v>1087.18</v>
      </c>
      <c r="EA169" s="108">
        <v>373.6</v>
      </c>
      <c r="EB169" s="108">
        <v>40</v>
      </c>
      <c r="EC169" s="108">
        <v>80</v>
      </c>
      <c r="ED169" s="108">
        <v>662.52</v>
      </c>
      <c r="EE169" s="108">
        <f t="shared" si="74"/>
        <v>9809.8300000000017</v>
      </c>
      <c r="EF169" s="108">
        <f t="shared" si="75"/>
        <v>9809.8300000000017</v>
      </c>
      <c r="EG169" s="108">
        <v>226.8</v>
      </c>
      <c r="EH169" s="108">
        <v>0</v>
      </c>
      <c r="EI169" s="108">
        <v>0</v>
      </c>
      <c r="EJ169" s="108">
        <v>0</v>
      </c>
      <c r="EK169" s="108">
        <v>0</v>
      </c>
      <c r="EL169" s="108">
        <v>42</v>
      </c>
      <c r="EM169" s="108">
        <v>519.12</v>
      </c>
      <c r="EN169" s="108">
        <f t="shared" si="58"/>
        <v>787.92000000000007</v>
      </c>
      <c r="EO169" s="108">
        <v>0</v>
      </c>
      <c r="EP169" s="108">
        <v>0</v>
      </c>
      <c r="EQ169" s="108">
        <v>0</v>
      </c>
      <c r="ER169" s="108">
        <v>385.61</v>
      </c>
      <c r="ES169" s="108">
        <v>48.75</v>
      </c>
      <c r="ET169" s="108">
        <v>1910.27</v>
      </c>
      <c r="EU169" s="108">
        <v>0</v>
      </c>
      <c r="EV169" s="108">
        <v>0</v>
      </c>
      <c r="EW169" s="108">
        <v>2551.5</v>
      </c>
      <c r="EX169" s="108">
        <v>105</v>
      </c>
      <c r="EY169" s="108">
        <v>2041.2</v>
      </c>
      <c r="EZ169" s="108">
        <v>315</v>
      </c>
      <c r="FD169" s="108">
        <f t="shared" si="59"/>
        <v>7357.33</v>
      </c>
      <c r="FE169" s="108">
        <f t="shared" si="60"/>
        <v>8145.25</v>
      </c>
      <c r="FM169" s="108">
        <f t="shared" si="61"/>
        <v>0</v>
      </c>
      <c r="FU169" s="108">
        <f t="shared" si="57"/>
        <v>0</v>
      </c>
      <c r="FV169" s="108">
        <v>249.66</v>
      </c>
      <c r="GB169" s="108">
        <f t="shared" si="62"/>
        <v>249.66</v>
      </c>
      <c r="GJ169" s="108">
        <f t="shared" si="63"/>
        <v>0</v>
      </c>
      <c r="GK169" s="108">
        <v>0</v>
      </c>
      <c r="GL169" s="108">
        <v>0</v>
      </c>
      <c r="GM169" s="108">
        <v>0</v>
      </c>
      <c r="GN169" s="108">
        <v>385.61</v>
      </c>
      <c r="GO169" s="108">
        <v>48.75</v>
      </c>
      <c r="GP169" s="108">
        <v>1910.27</v>
      </c>
      <c r="GQ169" s="108">
        <v>0</v>
      </c>
      <c r="GR169" s="108">
        <v>0</v>
      </c>
      <c r="GS169" s="108">
        <v>2551.5</v>
      </c>
      <c r="GT169" s="108">
        <v>105</v>
      </c>
      <c r="GU169" s="108">
        <v>2041.2</v>
      </c>
      <c r="GV169" s="108">
        <v>315</v>
      </c>
      <c r="GX169" s="108">
        <v>249.66</v>
      </c>
      <c r="GY169" s="108">
        <f t="shared" si="64"/>
        <v>7606.99</v>
      </c>
      <c r="GZ169" s="108">
        <f t="shared" si="65"/>
        <v>7856.65</v>
      </c>
      <c r="HR169" s="108">
        <f t="shared" si="66"/>
        <v>0</v>
      </c>
      <c r="HS169" s="108">
        <v>0</v>
      </c>
      <c r="HT169" s="108">
        <v>0</v>
      </c>
      <c r="HU169" s="108">
        <v>0</v>
      </c>
      <c r="HV169" s="108">
        <v>385.61</v>
      </c>
      <c r="HW169" s="108">
        <v>48.75</v>
      </c>
      <c r="HX169" s="108">
        <v>1910.27</v>
      </c>
      <c r="HY169" s="108">
        <v>0</v>
      </c>
      <c r="HZ169" s="108">
        <v>0</v>
      </c>
      <c r="IA169" s="108">
        <v>2551.5</v>
      </c>
      <c r="IB169" s="108">
        <v>105</v>
      </c>
      <c r="IC169" s="108">
        <v>2041.2</v>
      </c>
      <c r="ID169" s="108">
        <v>315</v>
      </c>
      <c r="IF169" s="108">
        <v>249.66</v>
      </c>
      <c r="II169" s="108">
        <f t="shared" si="67"/>
        <v>7606.99</v>
      </c>
      <c r="IJ169" s="108">
        <f t="shared" si="68"/>
        <v>7606.99</v>
      </c>
      <c r="IM169" s="108">
        <v>0</v>
      </c>
      <c r="IN169" s="108">
        <v>0</v>
      </c>
      <c r="IO169" s="108">
        <v>0</v>
      </c>
      <c r="IP169" s="108">
        <v>385.62000000000012</v>
      </c>
      <c r="IQ169" s="108">
        <v>48.75</v>
      </c>
      <c r="IR169" s="108">
        <v>1910.2500000000009</v>
      </c>
      <c r="IS169" s="108">
        <v>0</v>
      </c>
      <c r="IT169" s="108">
        <v>0</v>
      </c>
      <c r="IU169" s="108">
        <v>2551.5</v>
      </c>
      <c r="IV169" s="108">
        <v>105</v>
      </c>
      <c r="IW169" s="108">
        <v>2041.2000000000005</v>
      </c>
      <c r="IX169" s="108">
        <v>315</v>
      </c>
      <c r="IZ169" s="108">
        <v>249.66</v>
      </c>
      <c r="JC169" s="108">
        <f t="shared" si="84"/>
        <v>7606.9800000000014</v>
      </c>
      <c r="JD169" s="108">
        <f t="shared" si="69"/>
        <v>7606.9800000000014</v>
      </c>
    </row>
    <row r="170" spans="1:264" x14ac:dyDescent="0.25">
      <c r="A170" s="107">
        <v>536106</v>
      </c>
      <c r="B170" s="119"/>
      <c r="N170" s="108">
        <v>768</v>
      </c>
      <c r="O170" s="108">
        <v>0</v>
      </c>
      <c r="P170" s="108">
        <v>0</v>
      </c>
      <c r="Q170" s="108">
        <v>0</v>
      </c>
      <c r="R170" s="108">
        <v>672.75</v>
      </c>
      <c r="S170" s="108">
        <v>0</v>
      </c>
      <c r="T170" s="108">
        <v>1854</v>
      </c>
      <c r="V170" s="108">
        <f t="shared" si="70"/>
        <v>3294.75</v>
      </c>
      <c r="AC170" s="108">
        <v>7186.86</v>
      </c>
      <c r="AD170" s="108">
        <v>5330.34</v>
      </c>
      <c r="AE170" s="108">
        <v>665.23</v>
      </c>
      <c r="AF170" s="108">
        <v>7898.14</v>
      </c>
      <c r="AG170" s="108">
        <v>8982.0300000000007</v>
      </c>
      <c r="AH170" s="108">
        <v>186.6</v>
      </c>
      <c r="AI170" s="108">
        <v>482.04</v>
      </c>
      <c r="AL170" s="108">
        <f t="shared" si="76"/>
        <v>30731.239999999998</v>
      </c>
      <c r="AM170" s="108">
        <f t="shared" si="71"/>
        <v>34025.99</v>
      </c>
      <c r="BD170" s="108">
        <f t="shared" si="77"/>
        <v>0</v>
      </c>
      <c r="BI170" s="108">
        <v>490.88</v>
      </c>
      <c r="BJ170" s="108">
        <v>0</v>
      </c>
      <c r="BR170" s="108">
        <f t="shared" si="78"/>
        <v>490.88</v>
      </c>
      <c r="BS170" s="108">
        <v>7186.86</v>
      </c>
      <c r="BT170" s="108">
        <v>5330.34</v>
      </c>
      <c r="BU170" s="108">
        <v>665.23</v>
      </c>
      <c r="BV170" s="108">
        <v>7898.14</v>
      </c>
      <c r="BW170" s="108">
        <v>8982.0300000000007</v>
      </c>
      <c r="BX170" s="108">
        <v>186.6</v>
      </c>
      <c r="BY170" s="108">
        <v>482.04</v>
      </c>
      <c r="BZ170" s="108">
        <v>0</v>
      </c>
      <c r="CB170" s="108">
        <f t="shared" si="79"/>
        <v>30731.239999999998</v>
      </c>
      <c r="CC170" s="108">
        <f t="shared" si="80"/>
        <v>31222.12</v>
      </c>
      <c r="CT170" s="108">
        <f t="shared" si="72"/>
        <v>0</v>
      </c>
      <c r="CU170" s="108">
        <v>7186.86</v>
      </c>
      <c r="CV170" s="108">
        <v>5330.34</v>
      </c>
      <c r="CW170" s="108">
        <v>665.23</v>
      </c>
      <c r="CX170" s="108">
        <v>7898.14</v>
      </c>
      <c r="CY170" s="108">
        <v>8982.0300000000007</v>
      </c>
      <c r="CZ170" s="108">
        <v>186.6</v>
      </c>
      <c r="DA170" s="108">
        <v>482.04</v>
      </c>
      <c r="DB170" s="108">
        <v>0</v>
      </c>
      <c r="DD170" s="108">
        <v>0</v>
      </c>
      <c r="DE170" s="108">
        <f t="shared" si="81"/>
        <v>30731.239999999998</v>
      </c>
      <c r="DF170" s="108">
        <f t="shared" si="82"/>
        <v>30731.239999999998</v>
      </c>
      <c r="DG170" s="108">
        <v>7186.86</v>
      </c>
      <c r="DH170" s="108">
        <v>5330.34</v>
      </c>
      <c r="DI170" s="108">
        <v>665.23</v>
      </c>
      <c r="DJ170" s="108">
        <v>7898.14</v>
      </c>
      <c r="DK170" s="108">
        <v>8982.0300000000007</v>
      </c>
      <c r="DL170" s="108">
        <v>186.6</v>
      </c>
      <c r="DM170" s="108">
        <v>482.04</v>
      </c>
      <c r="DN170" s="108">
        <v>0</v>
      </c>
      <c r="DO170" s="108">
        <f t="shared" si="83"/>
        <v>30731.239999999998</v>
      </c>
      <c r="DS170" s="108">
        <f t="shared" si="73"/>
        <v>0</v>
      </c>
      <c r="DT170" s="108">
        <v>7186.8600000000088</v>
      </c>
      <c r="DU170" s="108">
        <v>5330.34</v>
      </c>
      <c r="DV170" s="108">
        <v>665.23999999999978</v>
      </c>
      <c r="DW170" s="108">
        <v>7898.1200000000017</v>
      </c>
      <c r="DX170" s="108">
        <v>8982.0300000000188</v>
      </c>
      <c r="DY170" s="108">
        <v>186.59999999999994</v>
      </c>
      <c r="DZ170" s="108">
        <v>482.03999999999991</v>
      </c>
      <c r="EA170" s="108">
        <v>0</v>
      </c>
      <c r="ED170" s="108">
        <v>0</v>
      </c>
      <c r="EE170" s="108">
        <f t="shared" si="74"/>
        <v>30731.230000000025</v>
      </c>
      <c r="EF170" s="108">
        <f t="shared" si="75"/>
        <v>30731.230000000025</v>
      </c>
      <c r="EG170" s="108">
        <v>0</v>
      </c>
      <c r="EH170" s="108">
        <v>0</v>
      </c>
      <c r="EI170" s="108">
        <v>759.36</v>
      </c>
      <c r="EJ170" s="108">
        <v>1661.1</v>
      </c>
      <c r="EK170" s="108">
        <v>2140.38</v>
      </c>
      <c r="EL170" s="108">
        <v>210</v>
      </c>
      <c r="EM170" s="108">
        <v>900</v>
      </c>
      <c r="EN170" s="108">
        <f t="shared" si="58"/>
        <v>5670.84</v>
      </c>
      <c r="EO170" s="108">
        <v>23136.1</v>
      </c>
      <c r="EP170" s="108">
        <v>0</v>
      </c>
      <c r="EQ170" s="108">
        <v>0</v>
      </c>
      <c r="ER170" s="108">
        <v>658.51</v>
      </c>
      <c r="ES170" s="108">
        <v>83.25</v>
      </c>
      <c r="ET170" s="108">
        <v>11064.11</v>
      </c>
      <c r="EU170" s="108">
        <v>52.5</v>
      </c>
      <c r="EV170" s="108">
        <v>0</v>
      </c>
      <c r="EW170" s="108">
        <v>5795.55</v>
      </c>
      <c r="EX170" s="108">
        <v>90</v>
      </c>
      <c r="EY170" s="108">
        <v>5062.5</v>
      </c>
      <c r="EZ170" s="108">
        <v>1012.5</v>
      </c>
      <c r="FC170" s="108">
        <v>5436.94</v>
      </c>
      <c r="FD170" s="108">
        <f t="shared" si="59"/>
        <v>52391.960000000006</v>
      </c>
      <c r="FE170" s="108">
        <f t="shared" si="60"/>
        <v>58062.8</v>
      </c>
      <c r="FM170" s="108">
        <f t="shared" si="61"/>
        <v>0</v>
      </c>
      <c r="FU170" s="108">
        <f t="shared" si="57"/>
        <v>0</v>
      </c>
      <c r="FV170" s="108">
        <v>0</v>
      </c>
      <c r="FW170" s="108">
        <v>10000</v>
      </c>
      <c r="GB170" s="108">
        <f t="shared" si="62"/>
        <v>10000</v>
      </c>
      <c r="GJ170" s="108">
        <f t="shared" si="63"/>
        <v>0</v>
      </c>
      <c r="GK170" s="108">
        <v>23136.1</v>
      </c>
      <c r="GL170" s="108">
        <v>0</v>
      </c>
      <c r="GM170" s="108">
        <v>0</v>
      </c>
      <c r="GN170" s="108">
        <v>658.51</v>
      </c>
      <c r="GO170" s="108">
        <v>83.25</v>
      </c>
      <c r="GP170" s="108">
        <f>11064.11-10000</f>
        <v>1064.1100000000006</v>
      </c>
      <c r="GQ170" s="108">
        <v>52.5</v>
      </c>
      <c r="GR170" s="108">
        <v>0</v>
      </c>
      <c r="GS170" s="108">
        <v>5795.55</v>
      </c>
      <c r="GT170" s="108">
        <v>90</v>
      </c>
      <c r="GU170" s="108">
        <v>5062.5</v>
      </c>
      <c r="GV170" s="108">
        <v>1012.5</v>
      </c>
      <c r="GX170" s="108">
        <v>0</v>
      </c>
      <c r="GY170" s="108">
        <f t="shared" si="64"/>
        <v>36955.019999999997</v>
      </c>
      <c r="GZ170" s="108">
        <f t="shared" si="65"/>
        <v>46955.02</v>
      </c>
      <c r="HD170" s="108">
        <v>10000</v>
      </c>
      <c r="HR170" s="108">
        <f t="shared" si="66"/>
        <v>0</v>
      </c>
      <c r="HS170" s="108">
        <v>23136.1</v>
      </c>
      <c r="HT170" s="108">
        <v>0</v>
      </c>
      <c r="HU170" s="108">
        <v>0</v>
      </c>
      <c r="HV170" s="108">
        <v>658.51</v>
      </c>
      <c r="HW170" s="108">
        <v>83.25</v>
      </c>
      <c r="HX170" s="108">
        <f>11064.11-10000</f>
        <v>1064.1100000000006</v>
      </c>
      <c r="HY170" s="108">
        <v>52.5</v>
      </c>
      <c r="HZ170" s="108">
        <v>0</v>
      </c>
      <c r="IA170" s="108">
        <v>5795.55</v>
      </c>
      <c r="IB170" s="108">
        <v>90</v>
      </c>
      <c r="IC170" s="108">
        <v>5062.5</v>
      </c>
      <c r="ID170" s="108">
        <v>1012.5</v>
      </c>
      <c r="IF170" s="108">
        <v>0</v>
      </c>
      <c r="II170" s="108">
        <f t="shared" si="67"/>
        <v>36955.019999999997</v>
      </c>
      <c r="IJ170" s="108">
        <f t="shared" si="68"/>
        <v>36955.019999999997</v>
      </c>
      <c r="IK170" s="108">
        <v>5000</v>
      </c>
      <c r="IM170" s="108">
        <v>23136.11</v>
      </c>
      <c r="IN170" s="108">
        <v>0</v>
      </c>
      <c r="IO170" s="108">
        <v>0</v>
      </c>
      <c r="IP170" s="108">
        <v>658.50000000000023</v>
      </c>
      <c r="IQ170" s="108">
        <v>83.25</v>
      </c>
      <c r="IR170" s="108">
        <f>11064.12-5000</f>
        <v>6064.1200000000008</v>
      </c>
      <c r="IS170" s="108">
        <v>52.5</v>
      </c>
      <c r="IT170" s="108">
        <v>0</v>
      </c>
      <c r="IU170" s="108">
        <v>5795.550000000002</v>
      </c>
      <c r="IV170" s="108">
        <v>90</v>
      </c>
      <c r="IW170" s="108">
        <v>5062.5</v>
      </c>
      <c r="IX170" s="108">
        <v>1012.5</v>
      </c>
      <c r="IZ170" s="108">
        <v>0</v>
      </c>
      <c r="JC170" s="108">
        <f t="shared" si="84"/>
        <v>41955.030000000006</v>
      </c>
      <c r="JD170" s="108">
        <f t="shared" si="69"/>
        <v>46955.030000000006</v>
      </c>
    </row>
    <row r="171" spans="1:264" x14ac:dyDescent="0.25">
      <c r="A171" s="107">
        <v>630225</v>
      </c>
      <c r="N171" s="108">
        <v>0</v>
      </c>
      <c r="O171" s="108">
        <v>0</v>
      </c>
      <c r="P171" s="108">
        <v>0</v>
      </c>
      <c r="Q171" s="108">
        <v>0</v>
      </c>
      <c r="R171" s="108">
        <v>0</v>
      </c>
      <c r="S171" s="108">
        <v>0</v>
      </c>
      <c r="T171" s="108">
        <v>0</v>
      </c>
      <c r="V171" s="108">
        <f t="shared" si="70"/>
        <v>0</v>
      </c>
      <c r="AC171" s="108">
        <v>1261.98</v>
      </c>
      <c r="AD171" s="108">
        <v>1261.98</v>
      </c>
      <c r="AE171" s="108">
        <v>0</v>
      </c>
      <c r="AF171" s="108">
        <v>1556.69</v>
      </c>
      <c r="AG171" s="108">
        <v>975.06</v>
      </c>
      <c r="AH171" s="108">
        <v>0</v>
      </c>
      <c r="AI171" s="108">
        <v>0</v>
      </c>
      <c r="AL171" s="108">
        <f t="shared" si="76"/>
        <v>5055.71</v>
      </c>
      <c r="AM171" s="108">
        <f t="shared" si="71"/>
        <v>5055.71</v>
      </c>
      <c r="BD171" s="108">
        <f t="shared" si="77"/>
        <v>0</v>
      </c>
      <c r="BI171" s="108">
        <v>74.41</v>
      </c>
      <c r="BJ171" s="108">
        <v>0</v>
      </c>
      <c r="BR171" s="108">
        <f t="shared" si="78"/>
        <v>74.41</v>
      </c>
      <c r="BS171" s="108">
        <v>1261.98</v>
      </c>
      <c r="BT171" s="108">
        <v>1261.98</v>
      </c>
      <c r="BU171" s="108">
        <v>0</v>
      </c>
      <c r="BV171" s="108">
        <v>1556.69</v>
      </c>
      <c r="BW171" s="108">
        <v>975.06</v>
      </c>
      <c r="BX171" s="108">
        <v>0</v>
      </c>
      <c r="BY171" s="108">
        <v>0</v>
      </c>
      <c r="BZ171" s="108">
        <v>0</v>
      </c>
      <c r="CB171" s="108">
        <f t="shared" si="79"/>
        <v>5055.71</v>
      </c>
      <c r="CC171" s="108">
        <f t="shared" si="80"/>
        <v>5130.12</v>
      </c>
      <c r="CT171" s="108">
        <f t="shared" si="72"/>
        <v>0</v>
      </c>
      <c r="CU171" s="108">
        <v>1261.98</v>
      </c>
      <c r="CV171" s="108">
        <v>1261.98</v>
      </c>
      <c r="CW171" s="108">
        <v>0</v>
      </c>
      <c r="CX171" s="108">
        <v>1556.69</v>
      </c>
      <c r="CY171" s="108">
        <v>975.06</v>
      </c>
      <c r="CZ171" s="108">
        <v>0</v>
      </c>
      <c r="DA171" s="108">
        <v>0</v>
      </c>
      <c r="DB171" s="108">
        <v>0</v>
      </c>
      <c r="DD171" s="108">
        <v>0</v>
      </c>
      <c r="DE171" s="108">
        <f t="shared" si="81"/>
        <v>5055.71</v>
      </c>
      <c r="DF171" s="108">
        <f t="shared" si="82"/>
        <v>5055.71</v>
      </c>
      <c r="DG171" s="108">
        <v>1261.98</v>
      </c>
      <c r="DH171" s="108">
        <v>1261.98</v>
      </c>
      <c r="DI171" s="108">
        <v>0</v>
      </c>
      <c r="DJ171" s="108">
        <v>1556.69</v>
      </c>
      <c r="DK171" s="108">
        <v>975.06</v>
      </c>
      <c r="DL171" s="108">
        <v>0</v>
      </c>
      <c r="DM171" s="108">
        <v>0</v>
      </c>
      <c r="DN171" s="108">
        <v>0</v>
      </c>
      <c r="DO171" s="108">
        <f t="shared" si="83"/>
        <v>5055.71</v>
      </c>
      <c r="DS171" s="108">
        <f t="shared" si="73"/>
        <v>0</v>
      </c>
      <c r="DT171" s="108">
        <v>1261.98</v>
      </c>
      <c r="DU171" s="108">
        <v>1261.98</v>
      </c>
      <c r="DV171" s="108">
        <v>0</v>
      </c>
      <c r="DW171" s="108">
        <v>1556.6799999999994</v>
      </c>
      <c r="DX171" s="108">
        <v>975.07000000000062</v>
      </c>
      <c r="DY171" s="108">
        <v>0</v>
      </c>
      <c r="DZ171" s="108">
        <v>0</v>
      </c>
      <c r="EA171" s="108">
        <v>0</v>
      </c>
      <c r="ED171" s="108">
        <v>984.17</v>
      </c>
      <c r="EE171" s="108">
        <f t="shared" si="74"/>
        <v>6039.88</v>
      </c>
      <c r="EF171" s="108">
        <f t="shared" si="75"/>
        <v>6039.88</v>
      </c>
      <c r="EG171" s="108">
        <v>0</v>
      </c>
      <c r="EH171" s="108">
        <v>0</v>
      </c>
      <c r="EI171" s="108">
        <v>0</v>
      </c>
      <c r="EJ171" s="108">
        <v>0</v>
      </c>
      <c r="EK171" s="108">
        <v>0</v>
      </c>
      <c r="EL171" s="108">
        <v>0</v>
      </c>
      <c r="EM171" s="108">
        <v>0</v>
      </c>
      <c r="EN171" s="108">
        <f t="shared" si="58"/>
        <v>0</v>
      </c>
      <c r="EO171" s="108">
        <v>1945.8</v>
      </c>
      <c r="EP171" s="108">
        <v>0</v>
      </c>
      <c r="EQ171" s="108">
        <v>0</v>
      </c>
      <c r="ER171" s="108">
        <v>0</v>
      </c>
      <c r="ES171" s="108">
        <v>0</v>
      </c>
      <c r="ET171" s="108">
        <v>1661.1</v>
      </c>
      <c r="EU171" s="108">
        <v>0</v>
      </c>
      <c r="EV171" s="108">
        <v>0</v>
      </c>
      <c r="EW171" s="108">
        <v>243</v>
      </c>
      <c r="EX171" s="108">
        <v>0</v>
      </c>
      <c r="EY171" s="108">
        <v>121.5</v>
      </c>
      <c r="EZ171" s="108">
        <v>0</v>
      </c>
      <c r="FD171" s="108">
        <f t="shared" si="59"/>
        <v>3971.3999999999996</v>
      </c>
      <c r="FE171" s="108">
        <f t="shared" si="60"/>
        <v>3971.3999999999996</v>
      </c>
      <c r="FM171" s="108">
        <f t="shared" si="61"/>
        <v>0</v>
      </c>
      <c r="FU171" s="108">
        <f t="shared" si="57"/>
        <v>0</v>
      </c>
      <c r="FV171" s="108">
        <v>71.33</v>
      </c>
      <c r="GB171" s="108">
        <f t="shared" si="62"/>
        <v>71.33</v>
      </c>
      <c r="GJ171" s="108">
        <f t="shared" si="63"/>
        <v>0</v>
      </c>
      <c r="GK171" s="108">
        <v>1945.8</v>
      </c>
      <c r="GL171" s="108">
        <v>0</v>
      </c>
      <c r="GM171" s="108">
        <v>0</v>
      </c>
      <c r="GN171" s="108">
        <v>0</v>
      </c>
      <c r="GO171" s="108">
        <v>0</v>
      </c>
      <c r="GP171" s="108">
        <v>1661.1</v>
      </c>
      <c r="GQ171" s="108">
        <v>0</v>
      </c>
      <c r="GR171" s="108">
        <v>0</v>
      </c>
      <c r="GS171" s="108">
        <v>243</v>
      </c>
      <c r="GT171" s="108">
        <v>0</v>
      </c>
      <c r="GU171" s="108">
        <v>121.5</v>
      </c>
      <c r="GV171" s="108">
        <v>0</v>
      </c>
      <c r="GX171" s="108">
        <v>71.33</v>
      </c>
      <c r="GY171" s="108">
        <f t="shared" si="64"/>
        <v>4042.7299999999996</v>
      </c>
      <c r="GZ171" s="108">
        <f t="shared" si="65"/>
        <v>4114.0599999999995</v>
      </c>
      <c r="HR171" s="108">
        <f t="shared" si="66"/>
        <v>0</v>
      </c>
      <c r="HS171" s="108">
        <v>1945.8</v>
      </c>
      <c r="HT171" s="108">
        <v>0</v>
      </c>
      <c r="HU171" s="108">
        <v>0</v>
      </c>
      <c r="HV171" s="108">
        <v>0</v>
      </c>
      <c r="HW171" s="108">
        <v>0</v>
      </c>
      <c r="HX171" s="108">
        <v>1661.1</v>
      </c>
      <c r="HY171" s="108">
        <v>0</v>
      </c>
      <c r="HZ171" s="108">
        <v>0</v>
      </c>
      <c r="IA171" s="108">
        <v>243</v>
      </c>
      <c r="IB171" s="108">
        <v>0</v>
      </c>
      <c r="IC171" s="108">
        <v>121.5</v>
      </c>
      <c r="ID171" s="108">
        <v>0</v>
      </c>
      <c r="IF171" s="108">
        <v>71.33</v>
      </c>
      <c r="II171" s="108">
        <f t="shared" si="67"/>
        <v>4042.7299999999996</v>
      </c>
      <c r="IJ171" s="108">
        <f t="shared" si="68"/>
        <v>4042.7299999999996</v>
      </c>
      <c r="IM171" s="108">
        <v>1945.7999999999995</v>
      </c>
      <c r="IN171" s="108">
        <v>0</v>
      </c>
      <c r="IO171" s="108">
        <v>0</v>
      </c>
      <c r="IP171" s="108">
        <v>0</v>
      </c>
      <c r="IQ171" s="108">
        <v>0</v>
      </c>
      <c r="IR171" s="108">
        <v>1661.0999999999995</v>
      </c>
      <c r="IS171" s="108">
        <v>0</v>
      </c>
      <c r="IT171" s="108">
        <v>0</v>
      </c>
      <c r="IU171" s="108">
        <v>243</v>
      </c>
      <c r="IV171" s="108">
        <v>0</v>
      </c>
      <c r="IW171" s="108">
        <v>121.5</v>
      </c>
      <c r="IX171" s="108">
        <v>0</v>
      </c>
      <c r="IZ171" s="108">
        <v>71.33</v>
      </c>
      <c r="JC171" s="108">
        <f t="shared" si="84"/>
        <v>4042.7299999999987</v>
      </c>
      <c r="JD171" s="108">
        <f t="shared" si="69"/>
        <v>4042.7299999999987</v>
      </c>
    </row>
    <row r="172" spans="1:264" x14ac:dyDescent="0.25">
      <c r="A172" s="107">
        <v>630195</v>
      </c>
      <c r="N172" s="108">
        <v>0</v>
      </c>
      <c r="O172" s="108">
        <v>0</v>
      </c>
      <c r="P172" s="108">
        <v>0</v>
      </c>
      <c r="Q172" s="108">
        <v>0</v>
      </c>
      <c r="R172" s="108">
        <v>0</v>
      </c>
      <c r="S172" s="108">
        <v>0</v>
      </c>
      <c r="T172" s="108">
        <v>0</v>
      </c>
      <c r="V172" s="108">
        <f t="shared" si="70"/>
        <v>0</v>
      </c>
      <c r="AC172" s="108">
        <v>322.92</v>
      </c>
      <c r="AD172" s="108">
        <v>252.72</v>
      </c>
      <c r="AE172" s="108">
        <v>0</v>
      </c>
      <c r="AF172" s="108">
        <v>616.98</v>
      </c>
      <c r="AG172" s="108">
        <v>0</v>
      </c>
      <c r="AH172" s="108">
        <v>0</v>
      </c>
      <c r="AI172" s="108">
        <v>0</v>
      </c>
      <c r="AL172" s="108">
        <f t="shared" si="76"/>
        <v>1192.6199999999999</v>
      </c>
      <c r="AM172" s="108">
        <f t="shared" si="71"/>
        <v>1192.6199999999999</v>
      </c>
      <c r="BD172" s="108">
        <f t="shared" si="77"/>
        <v>0</v>
      </c>
      <c r="BI172" s="108">
        <v>40.57</v>
      </c>
      <c r="BJ172" s="108">
        <v>0</v>
      </c>
      <c r="BR172" s="108">
        <f t="shared" si="78"/>
        <v>40.57</v>
      </c>
      <c r="BS172" s="108">
        <v>322.92</v>
      </c>
      <c r="BT172" s="108">
        <v>252.72</v>
      </c>
      <c r="BU172" s="108">
        <v>0</v>
      </c>
      <c r="BV172" s="108">
        <v>616.98</v>
      </c>
      <c r="BW172" s="108">
        <v>0</v>
      </c>
      <c r="BX172" s="108">
        <v>0</v>
      </c>
      <c r="BY172" s="108">
        <v>0</v>
      </c>
      <c r="BZ172" s="108">
        <v>0</v>
      </c>
      <c r="CB172" s="108">
        <f t="shared" si="79"/>
        <v>1192.6199999999999</v>
      </c>
      <c r="CC172" s="108">
        <f t="shared" si="80"/>
        <v>1233.1899999999998</v>
      </c>
      <c r="CT172" s="108">
        <f t="shared" si="72"/>
        <v>0</v>
      </c>
      <c r="CU172" s="108">
        <v>322.92</v>
      </c>
      <c r="CV172" s="108">
        <v>252.72</v>
      </c>
      <c r="CW172" s="108">
        <v>0</v>
      </c>
      <c r="CX172" s="108">
        <v>616.98</v>
      </c>
      <c r="CY172" s="108">
        <v>0</v>
      </c>
      <c r="CZ172" s="108">
        <v>0</v>
      </c>
      <c r="DA172" s="108">
        <v>0</v>
      </c>
      <c r="DB172" s="108">
        <v>0</v>
      </c>
      <c r="DD172" s="108">
        <v>0</v>
      </c>
      <c r="DE172" s="108">
        <f t="shared" si="81"/>
        <v>1192.6199999999999</v>
      </c>
      <c r="DF172" s="108">
        <f t="shared" si="82"/>
        <v>1192.6199999999999</v>
      </c>
      <c r="DG172" s="108">
        <v>322.92</v>
      </c>
      <c r="DH172" s="108">
        <v>252.72</v>
      </c>
      <c r="DI172" s="108">
        <v>0</v>
      </c>
      <c r="DJ172" s="108">
        <v>616.98</v>
      </c>
      <c r="DK172" s="108">
        <v>0</v>
      </c>
      <c r="DL172" s="108">
        <v>0</v>
      </c>
      <c r="DM172" s="108">
        <v>0</v>
      </c>
      <c r="DN172" s="108">
        <v>0</v>
      </c>
      <c r="DO172" s="108">
        <f t="shared" si="83"/>
        <v>1192.6199999999999</v>
      </c>
      <c r="DS172" s="108">
        <f t="shared" si="73"/>
        <v>0</v>
      </c>
      <c r="DT172" s="108">
        <v>322.91999999999967</v>
      </c>
      <c r="DU172" s="108">
        <v>252.71999999999983</v>
      </c>
      <c r="DV172" s="108">
        <v>0</v>
      </c>
      <c r="DW172" s="108">
        <v>616.98</v>
      </c>
      <c r="DX172" s="108">
        <v>0</v>
      </c>
      <c r="DY172" s="108">
        <v>0</v>
      </c>
      <c r="DZ172" s="108">
        <v>0</v>
      </c>
      <c r="EA172" s="108">
        <v>0</v>
      </c>
      <c r="ED172" s="108">
        <v>288.05</v>
      </c>
      <c r="EE172" s="108">
        <f t="shared" si="74"/>
        <v>1480.6699999999994</v>
      </c>
      <c r="EF172" s="108">
        <f t="shared" si="75"/>
        <v>1480.6699999999994</v>
      </c>
      <c r="EG172" s="108">
        <v>0</v>
      </c>
      <c r="EH172" s="108">
        <v>0</v>
      </c>
      <c r="EI172" s="108">
        <v>0</v>
      </c>
      <c r="EJ172" s="108">
        <v>0</v>
      </c>
      <c r="EK172" s="108">
        <v>0</v>
      </c>
      <c r="EL172" s="108">
        <v>0</v>
      </c>
      <c r="EM172" s="108">
        <v>0</v>
      </c>
      <c r="EN172" s="108">
        <f t="shared" si="58"/>
        <v>0</v>
      </c>
      <c r="EO172" s="108">
        <v>0</v>
      </c>
      <c r="EP172" s="108">
        <v>0</v>
      </c>
      <c r="EQ172" s="108">
        <v>0</v>
      </c>
      <c r="ER172" s="108">
        <v>0</v>
      </c>
      <c r="ES172" s="108">
        <v>0</v>
      </c>
      <c r="ET172" s="108">
        <v>526.02</v>
      </c>
      <c r="EU172" s="108">
        <v>0</v>
      </c>
      <c r="EV172" s="108">
        <v>0</v>
      </c>
      <c r="EW172" s="108">
        <v>567</v>
      </c>
      <c r="EX172" s="108">
        <v>0</v>
      </c>
      <c r="EY172" s="108">
        <v>283.5</v>
      </c>
      <c r="EZ172" s="108">
        <v>0</v>
      </c>
      <c r="FD172" s="108">
        <f t="shared" si="59"/>
        <v>1376.52</v>
      </c>
      <c r="FE172" s="108">
        <f t="shared" si="60"/>
        <v>1376.52</v>
      </c>
      <c r="FM172" s="108">
        <f t="shared" si="61"/>
        <v>0</v>
      </c>
      <c r="FU172" s="108">
        <f t="shared" si="57"/>
        <v>0</v>
      </c>
      <c r="FV172" s="108">
        <v>0</v>
      </c>
      <c r="GB172" s="108">
        <f t="shared" si="62"/>
        <v>0</v>
      </c>
      <c r="GJ172" s="108">
        <f t="shared" si="63"/>
        <v>0</v>
      </c>
      <c r="GK172" s="108">
        <v>0</v>
      </c>
      <c r="GL172" s="108">
        <v>0</v>
      </c>
      <c r="GM172" s="108">
        <v>0</v>
      </c>
      <c r="GN172" s="108">
        <v>0</v>
      </c>
      <c r="GO172" s="108">
        <v>0</v>
      </c>
      <c r="GP172" s="108">
        <v>526.02</v>
      </c>
      <c r="GQ172" s="108">
        <v>0</v>
      </c>
      <c r="GR172" s="108">
        <v>0</v>
      </c>
      <c r="GS172" s="108">
        <v>567</v>
      </c>
      <c r="GT172" s="108">
        <v>0</v>
      </c>
      <c r="GU172" s="108">
        <v>283.5</v>
      </c>
      <c r="GV172" s="108">
        <v>0</v>
      </c>
      <c r="GX172" s="108">
        <v>0</v>
      </c>
      <c r="GY172" s="108">
        <f t="shared" si="64"/>
        <v>1376.52</v>
      </c>
      <c r="GZ172" s="108">
        <f t="shared" si="65"/>
        <v>1376.52</v>
      </c>
      <c r="HR172" s="108">
        <f t="shared" si="66"/>
        <v>0</v>
      </c>
      <c r="HS172" s="108">
        <v>0</v>
      </c>
      <c r="HT172" s="108">
        <v>0</v>
      </c>
      <c r="HU172" s="108">
        <v>0</v>
      </c>
      <c r="HV172" s="108">
        <v>0</v>
      </c>
      <c r="HW172" s="108">
        <v>0</v>
      </c>
      <c r="HX172" s="108">
        <v>526.02</v>
      </c>
      <c r="HY172" s="108">
        <v>0</v>
      </c>
      <c r="HZ172" s="108">
        <v>0</v>
      </c>
      <c r="IA172" s="108">
        <v>567</v>
      </c>
      <c r="IB172" s="108">
        <v>0</v>
      </c>
      <c r="IC172" s="108">
        <v>283.5</v>
      </c>
      <c r="ID172" s="108">
        <v>0</v>
      </c>
      <c r="IF172" s="108">
        <v>0</v>
      </c>
      <c r="II172" s="108">
        <f t="shared" si="67"/>
        <v>1376.52</v>
      </c>
      <c r="IJ172" s="108">
        <f t="shared" si="68"/>
        <v>1376.52</v>
      </c>
      <c r="IM172" s="108">
        <v>0</v>
      </c>
      <c r="IN172" s="108">
        <v>0</v>
      </c>
      <c r="IO172" s="108">
        <v>0</v>
      </c>
      <c r="IP172" s="108">
        <v>0</v>
      </c>
      <c r="IQ172" s="108">
        <v>0</v>
      </c>
      <c r="IR172" s="108">
        <v>526</v>
      </c>
      <c r="IS172" s="108">
        <v>0</v>
      </c>
      <c r="IT172" s="108">
        <v>0</v>
      </c>
      <c r="IU172" s="108">
        <v>567</v>
      </c>
      <c r="IV172" s="108">
        <v>0</v>
      </c>
      <c r="IW172" s="108">
        <v>283.5</v>
      </c>
      <c r="IX172" s="108">
        <v>0</v>
      </c>
      <c r="IZ172" s="108">
        <v>0</v>
      </c>
      <c r="JC172" s="108">
        <f t="shared" si="84"/>
        <v>1376.5</v>
      </c>
      <c r="JD172" s="108">
        <f t="shared" si="69"/>
        <v>1376.5</v>
      </c>
    </row>
    <row r="173" spans="1:264" x14ac:dyDescent="0.25">
      <c r="A173" s="107">
        <v>630196</v>
      </c>
      <c r="N173" s="108">
        <v>0</v>
      </c>
      <c r="O173" s="108">
        <v>0</v>
      </c>
      <c r="P173" s="108">
        <v>0</v>
      </c>
      <c r="Q173" s="108">
        <v>0</v>
      </c>
      <c r="R173" s="108">
        <v>0</v>
      </c>
      <c r="S173" s="108">
        <v>0</v>
      </c>
      <c r="T173" s="108">
        <v>0</v>
      </c>
      <c r="V173" s="108">
        <f t="shared" si="70"/>
        <v>0</v>
      </c>
      <c r="AC173" s="108">
        <v>686.88</v>
      </c>
      <c r="AD173" s="108">
        <v>476.28</v>
      </c>
      <c r="AE173" s="108">
        <v>389.17</v>
      </c>
      <c r="AF173" s="108">
        <v>925.47</v>
      </c>
      <c r="AG173" s="108">
        <v>843.18</v>
      </c>
      <c r="AH173" s="108">
        <v>0</v>
      </c>
      <c r="AI173" s="108">
        <v>0</v>
      </c>
      <c r="AL173" s="108">
        <f t="shared" si="76"/>
        <v>3320.98</v>
      </c>
      <c r="AM173" s="108">
        <f t="shared" si="71"/>
        <v>3320.98</v>
      </c>
      <c r="BD173" s="108">
        <f t="shared" si="77"/>
        <v>0</v>
      </c>
      <c r="BI173" s="108">
        <v>47.29</v>
      </c>
      <c r="BJ173" s="108">
        <v>0</v>
      </c>
      <c r="BR173" s="108">
        <f t="shared" si="78"/>
        <v>47.29</v>
      </c>
      <c r="BS173" s="108">
        <v>686.88</v>
      </c>
      <c r="BT173" s="108">
        <v>476.28</v>
      </c>
      <c r="BU173" s="108">
        <v>389.17</v>
      </c>
      <c r="BV173" s="108">
        <v>925.47</v>
      </c>
      <c r="BW173" s="108">
        <v>843.18</v>
      </c>
      <c r="BX173" s="108">
        <v>0</v>
      </c>
      <c r="BY173" s="108">
        <v>0</v>
      </c>
      <c r="BZ173" s="108">
        <v>0</v>
      </c>
      <c r="CB173" s="108">
        <f t="shared" si="79"/>
        <v>3320.98</v>
      </c>
      <c r="CC173" s="108">
        <f t="shared" si="80"/>
        <v>3368.27</v>
      </c>
      <c r="CT173" s="108">
        <f t="shared" si="72"/>
        <v>0</v>
      </c>
      <c r="CU173" s="108">
        <v>686.88</v>
      </c>
      <c r="CV173" s="108">
        <v>476.28</v>
      </c>
      <c r="CW173" s="108">
        <v>389.17</v>
      </c>
      <c r="CX173" s="108">
        <v>925.47</v>
      </c>
      <c r="CY173" s="108">
        <v>843.18</v>
      </c>
      <c r="CZ173" s="108">
        <v>0</v>
      </c>
      <c r="DA173" s="108">
        <v>0</v>
      </c>
      <c r="DB173" s="108">
        <v>0</v>
      </c>
      <c r="DD173" s="108">
        <v>0</v>
      </c>
      <c r="DE173" s="108">
        <f t="shared" si="81"/>
        <v>3320.98</v>
      </c>
      <c r="DF173" s="108">
        <f t="shared" si="82"/>
        <v>3320.98</v>
      </c>
      <c r="DG173" s="108">
        <v>686.88</v>
      </c>
      <c r="DH173" s="108">
        <v>476.28</v>
      </c>
      <c r="DI173" s="108">
        <v>389.17</v>
      </c>
      <c r="DJ173" s="108">
        <v>925.47</v>
      </c>
      <c r="DK173" s="108">
        <v>843.18</v>
      </c>
      <c r="DL173" s="108">
        <v>0</v>
      </c>
      <c r="DM173" s="108">
        <v>0</v>
      </c>
      <c r="DN173" s="108">
        <v>0</v>
      </c>
      <c r="DO173" s="108">
        <f t="shared" si="83"/>
        <v>3320.98</v>
      </c>
      <c r="DS173" s="108">
        <f t="shared" si="73"/>
        <v>0</v>
      </c>
      <c r="DT173" s="108">
        <v>686.87999999999977</v>
      </c>
      <c r="DU173" s="108">
        <v>476.2800000000002</v>
      </c>
      <c r="DV173" s="108">
        <v>389.17999999999967</v>
      </c>
      <c r="DW173" s="108">
        <v>925.4699999999998</v>
      </c>
      <c r="DX173" s="108">
        <v>843.18000000000018</v>
      </c>
      <c r="DY173" s="108">
        <v>0</v>
      </c>
      <c r="DZ173" s="108">
        <v>0</v>
      </c>
      <c r="EA173" s="108">
        <v>0</v>
      </c>
      <c r="ED173" s="108">
        <v>864.15</v>
      </c>
      <c r="EE173" s="108">
        <f t="shared" si="74"/>
        <v>4185.1399999999994</v>
      </c>
      <c r="EF173" s="108">
        <f t="shared" si="75"/>
        <v>4185.1399999999994</v>
      </c>
      <c r="EG173" s="108">
        <v>0</v>
      </c>
      <c r="EH173" s="108">
        <v>0</v>
      </c>
      <c r="EI173" s="108">
        <v>0</v>
      </c>
      <c r="EJ173" s="108">
        <v>0</v>
      </c>
      <c r="EK173" s="108">
        <v>0</v>
      </c>
      <c r="EL173" s="108">
        <v>0</v>
      </c>
      <c r="EM173" s="108">
        <v>0</v>
      </c>
      <c r="EN173" s="108">
        <f t="shared" si="58"/>
        <v>0</v>
      </c>
      <c r="EO173" s="108">
        <v>972.9</v>
      </c>
      <c r="EP173" s="108">
        <v>0</v>
      </c>
      <c r="EQ173" s="108">
        <v>0</v>
      </c>
      <c r="ER173" s="108">
        <v>355.95</v>
      </c>
      <c r="ES173" s="108">
        <v>0</v>
      </c>
      <c r="ET173" s="108">
        <v>3678.15</v>
      </c>
      <c r="EU173" s="108">
        <v>0</v>
      </c>
      <c r="EV173" s="108">
        <v>0</v>
      </c>
      <c r="EW173" s="108">
        <v>243</v>
      </c>
      <c r="EX173" s="108">
        <v>0</v>
      </c>
      <c r="EY173" s="108">
        <v>243</v>
      </c>
      <c r="EZ173" s="108">
        <v>0</v>
      </c>
      <c r="FD173" s="108">
        <f t="shared" si="59"/>
        <v>5493</v>
      </c>
      <c r="FE173" s="108">
        <f t="shared" si="60"/>
        <v>5493</v>
      </c>
      <c r="FM173" s="108">
        <f t="shared" si="61"/>
        <v>0</v>
      </c>
      <c r="FU173" s="108">
        <f t="shared" si="57"/>
        <v>0</v>
      </c>
      <c r="FV173" s="108">
        <v>0</v>
      </c>
      <c r="GB173" s="108">
        <f t="shared" si="62"/>
        <v>0</v>
      </c>
      <c r="GJ173" s="108">
        <f t="shared" si="63"/>
        <v>0</v>
      </c>
      <c r="GK173" s="108">
        <v>972.9</v>
      </c>
      <c r="GL173" s="108">
        <v>0</v>
      </c>
      <c r="GM173" s="108">
        <v>0</v>
      </c>
      <c r="GN173" s="108">
        <v>355.95</v>
      </c>
      <c r="GO173" s="108">
        <v>0</v>
      </c>
      <c r="GP173" s="108">
        <v>3678.15</v>
      </c>
      <c r="GQ173" s="108">
        <v>0</v>
      </c>
      <c r="GR173" s="108">
        <v>0</v>
      </c>
      <c r="GS173" s="108">
        <v>243</v>
      </c>
      <c r="GT173" s="108">
        <v>0</v>
      </c>
      <c r="GU173" s="108">
        <v>243</v>
      </c>
      <c r="GV173" s="108">
        <v>0</v>
      </c>
      <c r="GX173" s="108">
        <v>0</v>
      </c>
      <c r="GY173" s="108">
        <f t="shared" si="64"/>
        <v>5493</v>
      </c>
      <c r="GZ173" s="108">
        <f t="shared" si="65"/>
        <v>5493</v>
      </c>
      <c r="HR173" s="108">
        <f t="shared" si="66"/>
        <v>0</v>
      </c>
      <c r="HS173" s="108">
        <v>972.9</v>
      </c>
      <c r="HT173" s="108">
        <v>0</v>
      </c>
      <c r="HU173" s="108">
        <v>0</v>
      </c>
      <c r="HV173" s="108">
        <v>355.95</v>
      </c>
      <c r="HW173" s="108">
        <v>0</v>
      </c>
      <c r="HX173" s="108">
        <v>3678.15</v>
      </c>
      <c r="HY173" s="108">
        <v>0</v>
      </c>
      <c r="HZ173" s="108">
        <v>0</v>
      </c>
      <c r="IA173" s="108">
        <v>243</v>
      </c>
      <c r="IB173" s="108">
        <v>0</v>
      </c>
      <c r="IC173" s="108">
        <v>243</v>
      </c>
      <c r="ID173" s="108">
        <v>0</v>
      </c>
      <c r="IF173" s="108">
        <v>0</v>
      </c>
      <c r="II173" s="108">
        <f t="shared" si="67"/>
        <v>5493</v>
      </c>
      <c r="IJ173" s="108">
        <f t="shared" si="68"/>
        <v>5493</v>
      </c>
      <c r="IM173" s="108">
        <v>972.89999999999975</v>
      </c>
      <c r="IN173" s="108">
        <v>0</v>
      </c>
      <c r="IO173" s="108">
        <v>0</v>
      </c>
      <c r="IP173" s="108">
        <v>355.94999999999987</v>
      </c>
      <c r="IQ173" s="108">
        <v>0</v>
      </c>
      <c r="IR173" s="108">
        <v>3678.150000000001</v>
      </c>
      <c r="IS173" s="108">
        <v>0</v>
      </c>
      <c r="IT173" s="108">
        <v>0</v>
      </c>
      <c r="IU173" s="108">
        <v>243</v>
      </c>
      <c r="IV173" s="108">
        <v>0</v>
      </c>
      <c r="IW173" s="108">
        <v>243</v>
      </c>
      <c r="IX173" s="108">
        <v>0</v>
      </c>
      <c r="IZ173" s="108">
        <v>0</v>
      </c>
      <c r="JC173" s="108">
        <f t="shared" si="84"/>
        <v>5493.0000000000009</v>
      </c>
      <c r="JD173" s="108">
        <f t="shared" si="69"/>
        <v>5493.0000000000009</v>
      </c>
    </row>
    <row r="174" spans="1:264" x14ac:dyDescent="0.25">
      <c r="A174" s="107">
        <v>730166</v>
      </c>
      <c r="N174" s="108">
        <v>0</v>
      </c>
      <c r="O174" s="108">
        <v>0</v>
      </c>
      <c r="P174" s="108">
        <v>0</v>
      </c>
      <c r="Q174" s="108">
        <v>0</v>
      </c>
      <c r="R174" s="108">
        <v>0</v>
      </c>
      <c r="S174" s="108">
        <v>0</v>
      </c>
      <c r="T174" s="108">
        <v>0</v>
      </c>
      <c r="V174" s="108">
        <f t="shared" si="70"/>
        <v>0</v>
      </c>
      <c r="AC174" s="108">
        <v>252.72</v>
      </c>
      <c r="AD174" s="108">
        <v>0</v>
      </c>
      <c r="AE174" s="108">
        <v>0</v>
      </c>
      <c r="AF174" s="108">
        <v>370.19</v>
      </c>
      <c r="AG174" s="108">
        <v>505.91</v>
      </c>
      <c r="AH174" s="108">
        <v>0</v>
      </c>
      <c r="AI174" s="108">
        <v>0</v>
      </c>
      <c r="AL174" s="108">
        <f t="shared" si="76"/>
        <v>1128.82</v>
      </c>
      <c r="AM174" s="108">
        <f t="shared" si="71"/>
        <v>1128.82</v>
      </c>
      <c r="BD174" s="108">
        <f t="shared" si="77"/>
        <v>0</v>
      </c>
      <c r="BI174" s="108">
        <v>13.62</v>
      </c>
      <c r="BJ174" s="108">
        <v>0</v>
      </c>
      <c r="BR174" s="108">
        <f t="shared" si="78"/>
        <v>13.62</v>
      </c>
      <c r="BS174" s="108">
        <v>252.72</v>
      </c>
      <c r="BT174" s="108">
        <v>0</v>
      </c>
      <c r="BU174" s="108">
        <v>0</v>
      </c>
      <c r="BV174" s="108">
        <v>370.19</v>
      </c>
      <c r="BW174" s="108">
        <v>505.91</v>
      </c>
      <c r="BX174" s="108">
        <v>0</v>
      </c>
      <c r="BY174" s="108">
        <v>0</v>
      </c>
      <c r="BZ174" s="108">
        <v>0</v>
      </c>
      <c r="CB174" s="108">
        <f t="shared" si="79"/>
        <v>1128.82</v>
      </c>
      <c r="CC174" s="108">
        <f t="shared" si="80"/>
        <v>1142.4399999999998</v>
      </c>
      <c r="CT174" s="108">
        <f t="shared" si="72"/>
        <v>0</v>
      </c>
      <c r="CU174" s="108">
        <v>252.72</v>
      </c>
      <c r="CV174" s="108">
        <v>0</v>
      </c>
      <c r="CW174" s="108">
        <v>0</v>
      </c>
      <c r="CX174" s="108">
        <v>370.19</v>
      </c>
      <c r="CY174" s="108">
        <v>505.91</v>
      </c>
      <c r="CZ174" s="108">
        <v>0</v>
      </c>
      <c r="DA174" s="108">
        <v>0</v>
      </c>
      <c r="DB174" s="108">
        <v>0</v>
      </c>
      <c r="DD174" s="108">
        <v>0</v>
      </c>
      <c r="DE174" s="108">
        <f t="shared" si="81"/>
        <v>1128.82</v>
      </c>
      <c r="DF174" s="108">
        <f t="shared" si="82"/>
        <v>1128.82</v>
      </c>
      <c r="DG174" s="108">
        <v>252.72</v>
      </c>
      <c r="DH174" s="108">
        <v>0</v>
      </c>
      <c r="DI174" s="108">
        <v>0</v>
      </c>
      <c r="DJ174" s="108">
        <v>370.19</v>
      </c>
      <c r="DK174" s="108">
        <v>505.91</v>
      </c>
      <c r="DL174" s="108">
        <v>0</v>
      </c>
      <c r="DM174" s="108">
        <v>0</v>
      </c>
      <c r="DN174" s="108">
        <v>0</v>
      </c>
      <c r="DO174" s="108">
        <f t="shared" si="83"/>
        <v>1128.82</v>
      </c>
      <c r="DS174" s="108">
        <f t="shared" si="73"/>
        <v>0</v>
      </c>
      <c r="DT174" s="108">
        <v>252.71999999999983</v>
      </c>
      <c r="DU174" s="108">
        <v>0</v>
      </c>
      <c r="DV174" s="108">
        <v>0</v>
      </c>
      <c r="DW174" s="108">
        <v>370.17999999999989</v>
      </c>
      <c r="DX174" s="108">
        <v>505.89999999999969</v>
      </c>
      <c r="DY174" s="108">
        <v>0</v>
      </c>
      <c r="DZ174" s="108">
        <v>0</v>
      </c>
      <c r="EA174" s="108">
        <v>0</v>
      </c>
      <c r="ED174" s="108">
        <v>288.05</v>
      </c>
      <c r="EE174" s="108">
        <f t="shared" si="74"/>
        <v>1416.8499999999995</v>
      </c>
      <c r="EF174" s="108">
        <f t="shared" si="75"/>
        <v>1416.8499999999995</v>
      </c>
      <c r="EG174" s="108">
        <v>0</v>
      </c>
      <c r="EH174" s="108">
        <v>0</v>
      </c>
      <c r="EI174" s="108">
        <v>0</v>
      </c>
      <c r="EJ174" s="108">
        <v>0</v>
      </c>
      <c r="EK174" s="108">
        <v>0</v>
      </c>
      <c r="EL174" s="108">
        <v>0</v>
      </c>
      <c r="EM174" s="108">
        <v>0</v>
      </c>
      <c r="EN174" s="108">
        <f t="shared" si="58"/>
        <v>0</v>
      </c>
      <c r="EO174" s="108">
        <v>972.9</v>
      </c>
      <c r="EP174" s="108">
        <v>0</v>
      </c>
      <c r="EQ174" s="108">
        <v>0</v>
      </c>
      <c r="ER174" s="108">
        <v>0</v>
      </c>
      <c r="ES174" s="108">
        <v>0</v>
      </c>
      <c r="ET174" s="108">
        <v>711.9</v>
      </c>
      <c r="EU174" s="108">
        <v>0</v>
      </c>
      <c r="EV174" s="108">
        <v>0</v>
      </c>
      <c r="EW174" s="108">
        <v>0</v>
      </c>
      <c r="EX174" s="108">
        <v>0</v>
      </c>
      <c r="EY174" s="108">
        <v>0</v>
      </c>
      <c r="EZ174" s="108">
        <v>0</v>
      </c>
      <c r="FD174" s="108">
        <f t="shared" si="59"/>
        <v>1684.8</v>
      </c>
      <c r="FE174" s="108">
        <f t="shared" si="60"/>
        <v>1684.8</v>
      </c>
      <c r="FM174" s="108">
        <f t="shared" si="61"/>
        <v>0</v>
      </c>
      <c r="FU174" s="108">
        <f t="shared" si="57"/>
        <v>0</v>
      </c>
      <c r="FV174" s="108">
        <v>0</v>
      </c>
      <c r="GB174" s="108">
        <f t="shared" si="62"/>
        <v>0</v>
      </c>
      <c r="GJ174" s="108">
        <f t="shared" si="63"/>
        <v>0</v>
      </c>
      <c r="GK174" s="108">
        <v>972.9</v>
      </c>
      <c r="GL174" s="108">
        <v>0</v>
      </c>
      <c r="GM174" s="108">
        <v>0</v>
      </c>
      <c r="GN174" s="108">
        <v>0</v>
      </c>
      <c r="GO174" s="108">
        <v>0</v>
      </c>
      <c r="GP174" s="108">
        <v>711.9</v>
      </c>
      <c r="GQ174" s="108">
        <v>0</v>
      </c>
      <c r="GR174" s="108">
        <v>0</v>
      </c>
      <c r="GS174" s="108">
        <v>0</v>
      </c>
      <c r="GT174" s="108">
        <v>0</v>
      </c>
      <c r="GU174" s="108">
        <v>0</v>
      </c>
      <c r="GV174" s="108">
        <v>0</v>
      </c>
      <c r="GX174" s="108">
        <v>0</v>
      </c>
      <c r="GY174" s="108">
        <f t="shared" si="64"/>
        <v>1684.8</v>
      </c>
      <c r="GZ174" s="108">
        <f t="shared" si="65"/>
        <v>1684.8</v>
      </c>
      <c r="HR174" s="108">
        <f t="shared" si="66"/>
        <v>0</v>
      </c>
      <c r="HS174" s="108">
        <v>972.9</v>
      </c>
      <c r="HT174" s="108">
        <v>0</v>
      </c>
      <c r="HU174" s="108">
        <v>0</v>
      </c>
      <c r="HV174" s="108">
        <v>0</v>
      </c>
      <c r="HW174" s="108">
        <v>0</v>
      </c>
      <c r="HX174" s="108">
        <v>711.9</v>
      </c>
      <c r="HY174" s="108">
        <v>0</v>
      </c>
      <c r="HZ174" s="108">
        <v>0</v>
      </c>
      <c r="IA174" s="108">
        <v>0</v>
      </c>
      <c r="IB174" s="108">
        <v>0</v>
      </c>
      <c r="IC174" s="108">
        <v>0</v>
      </c>
      <c r="ID174" s="108">
        <v>0</v>
      </c>
      <c r="IF174" s="108">
        <v>0</v>
      </c>
      <c r="II174" s="108">
        <f t="shared" si="67"/>
        <v>1684.8</v>
      </c>
      <c r="IJ174" s="108">
        <f t="shared" si="68"/>
        <v>1684.8</v>
      </c>
      <c r="IM174" s="108">
        <v>972.89999999999975</v>
      </c>
      <c r="IN174" s="108">
        <v>0</v>
      </c>
      <c r="IO174" s="108">
        <v>0</v>
      </c>
      <c r="IP174" s="108">
        <v>0</v>
      </c>
      <c r="IQ174" s="108">
        <v>0</v>
      </c>
      <c r="IR174" s="108">
        <v>711.89999999999975</v>
      </c>
      <c r="IS174" s="108">
        <v>0</v>
      </c>
      <c r="IT174" s="108">
        <v>0</v>
      </c>
      <c r="IU174" s="108">
        <v>0</v>
      </c>
      <c r="IV174" s="108">
        <v>0</v>
      </c>
      <c r="IW174" s="108">
        <v>0</v>
      </c>
      <c r="IX174" s="108">
        <v>0</v>
      </c>
      <c r="IZ174" s="108">
        <v>0</v>
      </c>
      <c r="JC174" s="108">
        <f t="shared" si="84"/>
        <v>1684.7999999999995</v>
      </c>
      <c r="JD174" s="108">
        <f t="shared" si="69"/>
        <v>1684.7999999999995</v>
      </c>
    </row>
    <row r="175" spans="1:264" x14ac:dyDescent="0.25">
      <c r="A175" s="107">
        <v>630199</v>
      </c>
      <c r="N175" s="108">
        <v>0</v>
      </c>
      <c r="O175" s="108">
        <v>0</v>
      </c>
      <c r="P175" s="108">
        <v>0</v>
      </c>
      <c r="Q175" s="108">
        <v>0</v>
      </c>
      <c r="R175" s="108">
        <v>0</v>
      </c>
      <c r="S175" s="108">
        <v>0</v>
      </c>
      <c r="T175" s="108">
        <v>0</v>
      </c>
      <c r="V175" s="108">
        <f t="shared" si="70"/>
        <v>0</v>
      </c>
      <c r="AC175" s="108">
        <v>210.6</v>
      </c>
      <c r="AD175" s="108">
        <v>0</v>
      </c>
      <c r="AE175" s="108">
        <v>308.49</v>
      </c>
      <c r="AF175" s="108">
        <v>0</v>
      </c>
      <c r="AG175" s="108">
        <v>531.85</v>
      </c>
      <c r="AH175" s="108">
        <v>78</v>
      </c>
      <c r="AI175" s="108">
        <v>0</v>
      </c>
      <c r="AL175" s="108">
        <f t="shared" si="76"/>
        <v>1128.94</v>
      </c>
      <c r="AM175" s="108">
        <f t="shared" si="71"/>
        <v>1128.94</v>
      </c>
      <c r="BD175" s="108">
        <f t="shared" si="77"/>
        <v>0</v>
      </c>
      <c r="BI175" s="108">
        <v>15.76</v>
      </c>
      <c r="BJ175" s="108">
        <v>94.58</v>
      </c>
      <c r="BR175" s="108">
        <f t="shared" si="78"/>
        <v>110.34</v>
      </c>
      <c r="BS175" s="108">
        <v>210.6</v>
      </c>
      <c r="BT175" s="108">
        <v>0</v>
      </c>
      <c r="BU175" s="108">
        <v>308.49</v>
      </c>
      <c r="BV175" s="108">
        <v>0</v>
      </c>
      <c r="BW175" s="108">
        <v>531.85</v>
      </c>
      <c r="BX175" s="108">
        <v>78</v>
      </c>
      <c r="BY175" s="108">
        <v>0</v>
      </c>
      <c r="BZ175" s="108">
        <v>94.58</v>
      </c>
      <c r="CB175" s="108">
        <f t="shared" si="79"/>
        <v>1223.52</v>
      </c>
      <c r="CC175" s="108">
        <f t="shared" si="80"/>
        <v>1333.86</v>
      </c>
      <c r="CT175" s="108">
        <f t="shared" si="72"/>
        <v>0</v>
      </c>
      <c r="CU175" s="108">
        <v>210.6</v>
      </c>
      <c r="CV175" s="108">
        <v>0</v>
      </c>
      <c r="CW175" s="108">
        <v>308.49</v>
      </c>
      <c r="CX175" s="108">
        <v>0</v>
      </c>
      <c r="CY175" s="108">
        <v>531.85</v>
      </c>
      <c r="CZ175" s="108">
        <v>78</v>
      </c>
      <c r="DA175" s="108">
        <v>0</v>
      </c>
      <c r="DB175" s="108">
        <v>94.58</v>
      </c>
      <c r="DD175" s="108">
        <v>0</v>
      </c>
      <c r="DE175" s="108">
        <f t="shared" si="81"/>
        <v>1223.52</v>
      </c>
      <c r="DF175" s="108">
        <f t="shared" si="82"/>
        <v>1223.52</v>
      </c>
      <c r="DG175" s="108">
        <v>210.6</v>
      </c>
      <c r="DH175" s="108">
        <v>0</v>
      </c>
      <c r="DI175" s="108">
        <v>308.49</v>
      </c>
      <c r="DJ175" s="108">
        <v>0</v>
      </c>
      <c r="DK175" s="108">
        <v>531.85</v>
      </c>
      <c r="DL175" s="108">
        <v>78</v>
      </c>
      <c r="DM175" s="108">
        <v>0</v>
      </c>
      <c r="DN175" s="108">
        <v>94.58</v>
      </c>
      <c r="DO175" s="108">
        <f t="shared" si="83"/>
        <v>1223.52</v>
      </c>
      <c r="DS175" s="108">
        <f t="shared" si="73"/>
        <v>0</v>
      </c>
      <c r="DT175" s="108">
        <v>210.59999999999994</v>
      </c>
      <c r="DU175" s="108">
        <v>0</v>
      </c>
      <c r="DV175" s="108">
        <v>308.49</v>
      </c>
      <c r="DW175" s="108">
        <v>0</v>
      </c>
      <c r="DX175" s="108">
        <v>531.86000000000047</v>
      </c>
      <c r="DY175" s="108">
        <v>78</v>
      </c>
      <c r="DZ175" s="108">
        <v>0</v>
      </c>
      <c r="EA175" s="108">
        <v>94.58</v>
      </c>
      <c r="ED175" s="108">
        <v>288.05</v>
      </c>
      <c r="EE175" s="108">
        <f t="shared" si="74"/>
        <v>1511.5800000000002</v>
      </c>
      <c r="EF175" s="108">
        <f t="shared" si="75"/>
        <v>1511.5800000000002</v>
      </c>
      <c r="EG175" s="108">
        <v>0</v>
      </c>
      <c r="EH175" s="108">
        <v>0</v>
      </c>
      <c r="EI175" s="108">
        <v>0</v>
      </c>
      <c r="EJ175" s="108">
        <v>0</v>
      </c>
      <c r="EK175" s="108">
        <v>0</v>
      </c>
      <c r="EL175" s="108">
        <v>0</v>
      </c>
      <c r="EM175" s="108">
        <v>0</v>
      </c>
      <c r="EN175" s="108">
        <f t="shared" si="58"/>
        <v>0</v>
      </c>
      <c r="EO175" s="108">
        <v>972.9</v>
      </c>
      <c r="EP175" s="108">
        <v>0</v>
      </c>
      <c r="EQ175" s="108">
        <v>0</v>
      </c>
      <c r="ER175" s="108">
        <v>0</v>
      </c>
      <c r="ES175" s="108">
        <v>0</v>
      </c>
      <c r="ET175" s="108">
        <v>711.9</v>
      </c>
      <c r="EU175" s="108">
        <v>0</v>
      </c>
      <c r="EV175" s="108">
        <v>0</v>
      </c>
      <c r="EW175" s="108">
        <v>283.5</v>
      </c>
      <c r="EX175" s="108">
        <v>52.5</v>
      </c>
      <c r="EY175" s="108">
        <v>0</v>
      </c>
      <c r="EZ175" s="108">
        <v>0</v>
      </c>
      <c r="FD175" s="108">
        <f t="shared" si="59"/>
        <v>2020.8</v>
      </c>
      <c r="FE175" s="108">
        <f t="shared" si="60"/>
        <v>2020.8</v>
      </c>
      <c r="FM175" s="108">
        <f t="shared" si="61"/>
        <v>0</v>
      </c>
      <c r="FU175" s="108">
        <f t="shared" si="57"/>
        <v>0</v>
      </c>
      <c r="FV175" s="108">
        <v>56.54</v>
      </c>
      <c r="GB175" s="108">
        <f t="shared" si="62"/>
        <v>56.54</v>
      </c>
      <c r="GJ175" s="108">
        <f t="shared" si="63"/>
        <v>0</v>
      </c>
      <c r="GK175" s="108">
        <v>972.9</v>
      </c>
      <c r="GL175" s="108">
        <v>0</v>
      </c>
      <c r="GM175" s="108">
        <v>0</v>
      </c>
      <c r="GN175" s="108">
        <v>0</v>
      </c>
      <c r="GO175" s="108">
        <v>0</v>
      </c>
      <c r="GP175" s="108">
        <v>711.9</v>
      </c>
      <c r="GQ175" s="108">
        <v>0</v>
      </c>
      <c r="GR175" s="108">
        <v>0</v>
      </c>
      <c r="GS175" s="108">
        <v>283.5</v>
      </c>
      <c r="GT175" s="108">
        <v>52.5</v>
      </c>
      <c r="GU175" s="108">
        <v>0</v>
      </c>
      <c r="GV175" s="108">
        <v>0</v>
      </c>
      <c r="GX175" s="108">
        <v>56.54</v>
      </c>
      <c r="GY175" s="108">
        <f t="shared" si="64"/>
        <v>2077.34</v>
      </c>
      <c r="GZ175" s="108">
        <f t="shared" si="65"/>
        <v>2133.88</v>
      </c>
      <c r="HR175" s="108">
        <f t="shared" si="66"/>
        <v>0</v>
      </c>
      <c r="HS175" s="108">
        <v>972.9</v>
      </c>
      <c r="HT175" s="108">
        <v>0</v>
      </c>
      <c r="HU175" s="108">
        <v>0</v>
      </c>
      <c r="HV175" s="108">
        <v>0</v>
      </c>
      <c r="HW175" s="108">
        <v>0</v>
      </c>
      <c r="HX175" s="108">
        <v>711.9</v>
      </c>
      <c r="HY175" s="108">
        <v>0</v>
      </c>
      <c r="HZ175" s="108">
        <v>0</v>
      </c>
      <c r="IA175" s="108">
        <v>283.5</v>
      </c>
      <c r="IB175" s="108">
        <v>52.5</v>
      </c>
      <c r="IC175" s="108">
        <v>0</v>
      </c>
      <c r="ID175" s="108">
        <v>0</v>
      </c>
      <c r="IF175" s="108">
        <v>56.54</v>
      </c>
      <c r="II175" s="108">
        <f t="shared" si="67"/>
        <v>2077.34</v>
      </c>
      <c r="IJ175" s="108">
        <f t="shared" si="68"/>
        <v>2077.34</v>
      </c>
      <c r="IM175" s="108">
        <v>972.89999999999975</v>
      </c>
      <c r="IN175" s="108">
        <v>0</v>
      </c>
      <c r="IO175" s="108">
        <v>0</v>
      </c>
      <c r="IP175" s="108">
        <v>0</v>
      </c>
      <c r="IQ175" s="108">
        <v>0</v>
      </c>
      <c r="IR175" s="108">
        <v>711.89999999999975</v>
      </c>
      <c r="IS175" s="108">
        <v>0</v>
      </c>
      <c r="IT175" s="108">
        <v>0</v>
      </c>
      <c r="IU175" s="108">
        <v>283.5</v>
      </c>
      <c r="IV175" s="108">
        <v>52.5</v>
      </c>
      <c r="IW175" s="108">
        <v>0</v>
      </c>
      <c r="IX175" s="108">
        <v>0</v>
      </c>
      <c r="IZ175" s="108">
        <v>56.54</v>
      </c>
      <c r="JC175" s="108">
        <f t="shared" si="84"/>
        <v>2077.3399999999997</v>
      </c>
      <c r="JD175" s="108">
        <f t="shared" si="69"/>
        <v>2077.3399999999997</v>
      </c>
    </row>
    <row r="176" spans="1:264" x14ac:dyDescent="0.25">
      <c r="A176" s="108">
        <v>536099</v>
      </c>
      <c r="N176" s="108">
        <v>-96</v>
      </c>
      <c r="O176" s="108">
        <v>0</v>
      </c>
      <c r="P176" s="108">
        <v>0</v>
      </c>
      <c r="Q176" s="108">
        <v>1132.5</v>
      </c>
      <c r="R176" s="108">
        <v>0</v>
      </c>
      <c r="S176" s="108">
        <v>0</v>
      </c>
      <c r="T176" s="108">
        <v>0</v>
      </c>
      <c r="V176" s="108">
        <f t="shared" si="70"/>
        <v>1036.5</v>
      </c>
      <c r="AC176" s="108">
        <v>5166.72</v>
      </c>
      <c r="AD176" s="108">
        <v>1333.8</v>
      </c>
      <c r="AE176" s="108">
        <v>385.61</v>
      </c>
      <c r="AF176" s="108">
        <v>1619.57</v>
      </c>
      <c r="AG176" s="108">
        <v>0</v>
      </c>
      <c r="AH176" s="108">
        <v>107.25</v>
      </c>
      <c r="AI176" s="108">
        <v>241.02</v>
      </c>
      <c r="AL176" s="108">
        <f t="shared" si="76"/>
        <v>8853.9700000000012</v>
      </c>
      <c r="AM176" s="108">
        <f t="shared" si="71"/>
        <v>9890.4700000000012</v>
      </c>
      <c r="BD176" s="108">
        <f t="shared" si="77"/>
        <v>0</v>
      </c>
      <c r="BI176" s="108">
        <v>358.22</v>
      </c>
      <c r="BJ176" s="108">
        <v>56.51</v>
      </c>
      <c r="BR176" s="108">
        <f t="shared" si="78"/>
        <v>414.73</v>
      </c>
      <c r="BS176" s="108">
        <v>5166.72</v>
      </c>
      <c r="BT176" s="108">
        <v>1333.8</v>
      </c>
      <c r="BU176" s="108">
        <v>385.61</v>
      </c>
      <c r="BV176" s="108">
        <v>1619.57</v>
      </c>
      <c r="BW176" s="108">
        <v>0</v>
      </c>
      <c r="BX176" s="108">
        <v>107.25</v>
      </c>
      <c r="BY176" s="108">
        <v>241.02</v>
      </c>
      <c r="BZ176" s="108">
        <v>56.51</v>
      </c>
      <c r="CA176" s="108">
        <v>938</v>
      </c>
      <c r="CB176" s="108">
        <f t="shared" si="79"/>
        <v>9848.4800000000014</v>
      </c>
      <c r="CC176" s="108">
        <f t="shared" si="80"/>
        <v>10263.210000000001</v>
      </c>
      <c r="CT176" s="108">
        <f t="shared" si="72"/>
        <v>0</v>
      </c>
      <c r="CU176" s="108">
        <v>5166.72</v>
      </c>
      <c r="CV176" s="108">
        <v>1333.8</v>
      </c>
      <c r="CW176" s="108">
        <v>385.61</v>
      </c>
      <c r="CX176" s="108">
        <v>1619.57</v>
      </c>
      <c r="CY176" s="108">
        <v>0</v>
      </c>
      <c r="CZ176" s="108">
        <v>107.25</v>
      </c>
      <c r="DA176" s="108">
        <v>241.02</v>
      </c>
      <c r="DB176" s="108">
        <v>56.51</v>
      </c>
      <c r="DD176" s="108">
        <v>0</v>
      </c>
      <c r="DE176" s="108">
        <f t="shared" si="81"/>
        <v>8910.4800000000014</v>
      </c>
      <c r="DF176" s="108">
        <f t="shared" si="82"/>
        <v>8910.4800000000014</v>
      </c>
      <c r="DG176" s="108">
        <v>5166.72</v>
      </c>
      <c r="DH176" s="108">
        <v>1333.8</v>
      </c>
      <c r="DI176" s="108">
        <v>385.61</v>
      </c>
      <c r="DJ176" s="108">
        <v>1619.57</v>
      </c>
      <c r="DK176" s="108">
        <v>0</v>
      </c>
      <c r="DL176" s="108">
        <v>107.25</v>
      </c>
      <c r="DM176" s="108">
        <v>241.02</v>
      </c>
      <c r="DN176" s="108">
        <v>56.51</v>
      </c>
      <c r="DO176" s="108">
        <f t="shared" si="83"/>
        <v>8910.4800000000014</v>
      </c>
      <c r="DS176" s="108">
        <f t="shared" si="73"/>
        <v>0</v>
      </c>
      <c r="DT176" s="108">
        <v>5166.7199999999984</v>
      </c>
      <c r="DU176" s="108">
        <v>1333.7999999999995</v>
      </c>
      <c r="DV176" s="108">
        <v>385.62999999999988</v>
      </c>
      <c r="DW176" s="108">
        <v>1619.59</v>
      </c>
      <c r="DX176" s="108">
        <v>0</v>
      </c>
      <c r="DY176" s="108">
        <v>107.25</v>
      </c>
      <c r="DZ176" s="108">
        <v>241.01999999999995</v>
      </c>
      <c r="EA176" s="108">
        <v>56.51</v>
      </c>
      <c r="EB176" s="108">
        <v>40</v>
      </c>
      <c r="ED176" s="108">
        <v>0</v>
      </c>
      <c r="EE176" s="108">
        <f t="shared" si="74"/>
        <v>8950.5199999999986</v>
      </c>
      <c r="EF176" s="108">
        <f t="shared" si="75"/>
        <v>8950.5199999999986</v>
      </c>
      <c r="EG176" s="108">
        <v>-20.25</v>
      </c>
      <c r="EH176" s="108">
        <v>162</v>
      </c>
      <c r="EI176" s="108">
        <v>1542.45</v>
      </c>
      <c r="EJ176" s="108">
        <v>0</v>
      </c>
      <c r="EK176" s="108">
        <v>1986.35</v>
      </c>
      <c r="EL176" s="108">
        <v>0</v>
      </c>
      <c r="EM176" s="108">
        <v>0</v>
      </c>
      <c r="EN176" s="108">
        <f t="shared" si="58"/>
        <v>3670.55</v>
      </c>
      <c r="EO176" s="108">
        <v>0</v>
      </c>
      <c r="EP176" s="108">
        <v>0</v>
      </c>
      <c r="EQ176" s="108">
        <v>0</v>
      </c>
      <c r="ER176" s="108">
        <v>1142.01</v>
      </c>
      <c r="ES176" s="108">
        <v>39.380000000000003</v>
      </c>
      <c r="ET176" s="108">
        <v>2491.65</v>
      </c>
      <c r="EU176" s="108">
        <v>0</v>
      </c>
      <c r="EV176" s="108">
        <v>0</v>
      </c>
      <c r="EW176" s="108">
        <v>2976.75</v>
      </c>
      <c r="EX176" s="108">
        <v>105</v>
      </c>
      <c r="EY176" s="108">
        <v>1346.63</v>
      </c>
      <c r="EZ176" s="108">
        <v>0</v>
      </c>
      <c r="FC176" s="108">
        <v>936.16</v>
      </c>
      <c r="FD176" s="108">
        <f t="shared" si="59"/>
        <v>9037.58</v>
      </c>
      <c r="FE176" s="108">
        <f t="shared" si="60"/>
        <v>12708.130000000001</v>
      </c>
      <c r="FM176" s="108">
        <f t="shared" si="61"/>
        <v>0</v>
      </c>
      <c r="FU176" s="108">
        <f t="shared" si="57"/>
        <v>0</v>
      </c>
      <c r="FV176" s="108">
        <v>28</v>
      </c>
      <c r="GB176" s="108">
        <f t="shared" si="62"/>
        <v>28</v>
      </c>
      <c r="GJ176" s="108">
        <f t="shared" si="63"/>
        <v>0</v>
      </c>
      <c r="GK176" s="108">
        <v>0</v>
      </c>
      <c r="GL176" s="108">
        <v>0</v>
      </c>
      <c r="GM176" s="108">
        <v>0</v>
      </c>
      <c r="GN176" s="108">
        <v>1142.01</v>
      </c>
      <c r="GO176" s="108">
        <v>39.380000000000003</v>
      </c>
      <c r="GP176" s="108">
        <v>2491.65</v>
      </c>
      <c r="GQ176" s="108">
        <v>0</v>
      </c>
      <c r="GR176" s="108">
        <v>0</v>
      </c>
      <c r="GS176" s="108">
        <v>2976.75</v>
      </c>
      <c r="GT176" s="108">
        <v>105</v>
      </c>
      <c r="GU176" s="108">
        <v>1346.63</v>
      </c>
      <c r="GV176" s="108">
        <v>0</v>
      </c>
      <c r="GX176" s="108">
        <v>28</v>
      </c>
      <c r="GY176" s="108">
        <f t="shared" si="64"/>
        <v>8129.42</v>
      </c>
      <c r="GZ176" s="108">
        <f t="shared" si="65"/>
        <v>8157.42</v>
      </c>
      <c r="HR176" s="108">
        <f t="shared" si="66"/>
        <v>0</v>
      </c>
      <c r="HS176" s="108">
        <v>0</v>
      </c>
      <c r="HT176" s="108">
        <v>0</v>
      </c>
      <c r="HU176" s="108">
        <v>0</v>
      </c>
      <c r="HV176" s="108">
        <v>1142.01</v>
      </c>
      <c r="HW176" s="108">
        <v>39.36</v>
      </c>
      <c r="HX176" s="108">
        <v>2491.65</v>
      </c>
      <c r="HY176" s="108">
        <v>0</v>
      </c>
      <c r="HZ176" s="108">
        <v>0</v>
      </c>
      <c r="IA176" s="108">
        <v>2976.75</v>
      </c>
      <c r="IB176" s="108">
        <v>105</v>
      </c>
      <c r="IC176" s="108">
        <v>1346.63</v>
      </c>
      <c r="ID176" s="108">
        <v>0</v>
      </c>
      <c r="IF176" s="108">
        <v>28</v>
      </c>
      <c r="II176" s="108">
        <f t="shared" si="67"/>
        <v>8129.4000000000005</v>
      </c>
      <c r="IJ176" s="108">
        <f t="shared" si="68"/>
        <v>8129.4000000000005</v>
      </c>
      <c r="IM176" s="108">
        <v>0</v>
      </c>
      <c r="IN176" s="108">
        <v>0</v>
      </c>
      <c r="IO176" s="108">
        <v>0</v>
      </c>
      <c r="IP176" s="108">
        <v>1141.9999999999993</v>
      </c>
      <c r="IQ176" s="108">
        <v>39.360000000000007</v>
      </c>
      <c r="IR176" s="108">
        <v>2491.650000000001</v>
      </c>
      <c r="IS176" s="108">
        <v>0</v>
      </c>
      <c r="IT176" s="108">
        <v>0</v>
      </c>
      <c r="IU176" s="108">
        <v>2976.75</v>
      </c>
      <c r="IV176" s="108">
        <v>105</v>
      </c>
      <c r="IW176" s="108">
        <v>1346.6099999999997</v>
      </c>
      <c r="IX176" s="108">
        <v>0</v>
      </c>
      <c r="IY176" s="108">
        <v>938</v>
      </c>
      <c r="IZ176" s="108">
        <v>28</v>
      </c>
      <c r="JC176" s="108">
        <f t="shared" si="84"/>
        <v>9067.369999999999</v>
      </c>
      <c r="JD176" s="108">
        <f t="shared" si="69"/>
        <v>9067.369999999999</v>
      </c>
    </row>
    <row r="177" spans="1:264" x14ac:dyDescent="0.25">
      <c r="A177" s="107">
        <v>514545</v>
      </c>
      <c r="B177" s="119"/>
      <c r="N177" s="108">
        <v>0</v>
      </c>
      <c r="O177" s="108">
        <v>163.84</v>
      </c>
      <c r="P177" s="108">
        <v>0</v>
      </c>
      <c r="Q177" s="108">
        <v>0</v>
      </c>
      <c r="R177" s="108">
        <v>0</v>
      </c>
      <c r="S177" s="108">
        <v>0</v>
      </c>
      <c r="T177" s="108">
        <v>360</v>
      </c>
      <c r="V177" s="108">
        <f t="shared" si="70"/>
        <v>523.84</v>
      </c>
      <c r="AC177" s="108">
        <v>5854.68</v>
      </c>
      <c r="AD177" s="108">
        <v>2337.66</v>
      </c>
      <c r="AE177" s="108">
        <v>555.28</v>
      </c>
      <c r="AF177" s="108">
        <v>1542.45</v>
      </c>
      <c r="AG177" s="108">
        <v>0</v>
      </c>
      <c r="AH177" s="108">
        <v>218.4</v>
      </c>
      <c r="AI177" s="108">
        <v>234</v>
      </c>
      <c r="AL177" s="108">
        <f t="shared" si="76"/>
        <v>10742.470000000001</v>
      </c>
      <c r="AM177" s="108">
        <f t="shared" si="71"/>
        <v>11266.310000000001</v>
      </c>
      <c r="BD177" s="108">
        <f t="shared" si="77"/>
        <v>0</v>
      </c>
      <c r="BI177" s="108">
        <v>440.92</v>
      </c>
      <c r="BJ177" s="108">
        <v>0</v>
      </c>
      <c r="BR177" s="108">
        <f t="shared" si="78"/>
        <v>440.92</v>
      </c>
      <c r="BS177" s="108">
        <v>5854.68</v>
      </c>
      <c r="BT177" s="108">
        <v>2337.66</v>
      </c>
      <c r="BU177" s="108">
        <v>555.28</v>
      </c>
      <c r="BV177" s="108">
        <v>1542.45</v>
      </c>
      <c r="BW177" s="108">
        <v>0</v>
      </c>
      <c r="BX177" s="108">
        <v>218.4</v>
      </c>
      <c r="BY177" s="108">
        <v>234</v>
      </c>
      <c r="BZ177" s="108">
        <v>0</v>
      </c>
      <c r="CB177" s="108">
        <f t="shared" si="79"/>
        <v>10742.470000000001</v>
      </c>
      <c r="CC177" s="108">
        <f t="shared" si="80"/>
        <v>11183.390000000001</v>
      </c>
      <c r="CT177" s="108">
        <f t="shared" si="72"/>
        <v>0</v>
      </c>
      <c r="CU177" s="108">
        <v>5854.68</v>
      </c>
      <c r="CV177" s="108">
        <v>2337.66</v>
      </c>
      <c r="CW177" s="108">
        <v>555.28</v>
      </c>
      <c r="CX177" s="108">
        <v>1542.45</v>
      </c>
      <c r="CY177" s="108">
        <v>0</v>
      </c>
      <c r="CZ177" s="108">
        <v>218.4</v>
      </c>
      <c r="DA177" s="108">
        <v>234</v>
      </c>
      <c r="DB177" s="108">
        <v>0</v>
      </c>
      <c r="DD177" s="108">
        <v>0</v>
      </c>
      <c r="DE177" s="108">
        <f t="shared" si="81"/>
        <v>10742.470000000001</v>
      </c>
      <c r="DF177" s="108">
        <f t="shared" si="82"/>
        <v>10742.470000000001</v>
      </c>
      <c r="DG177" s="108">
        <v>5854.68</v>
      </c>
      <c r="DH177" s="108">
        <v>2337.66</v>
      </c>
      <c r="DI177" s="108">
        <v>555.28</v>
      </c>
      <c r="DJ177" s="108">
        <v>1542.45</v>
      </c>
      <c r="DK177" s="108">
        <v>0</v>
      </c>
      <c r="DL177" s="108">
        <v>218.4</v>
      </c>
      <c r="DM177" s="108">
        <v>234</v>
      </c>
      <c r="DN177" s="108">
        <v>0</v>
      </c>
      <c r="DO177" s="108">
        <f t="shared" si="83"/>
        <v>10742.470000000001</v>
      </c>
      <c r="DS177" s="108">
        <f t="shared" si="73"/>
        <v>0</v>
      </c>
      <c r="DT177" s="108">
        <v>5854.68</v>
      </c>
      <c r="DU177" s="108">
        <v>2337.66</v>
      </c>
      <c r="DV177" s="108">
        <v>555.29000000000019</v>
      </c>
      <c r="DW177" s="108">
        <v>1542.4500000000005</v>
      </c>
      <c r="DX177" s="108">
        <v>0</v>
      </c>
      <c r="DY177" s="108">
        <v>218.40000000000006</v>
      </c>
      <c r="DZ177" s="108">
        <v>234</v>
      </c>
      <c r="EA177" s="108">
        <v>0</v>
      </c>
      <c r="ED177" s="108">
        <v>0</v>
      </c>
      <c r="EE177" s="108">
        <f t="shared" si="74"/>
        <v>10742.480000000001</v>
      </c>
      <c r="EF177" s="108">
        <f t="shared" si="75"/>
        <v>10742.480000000001</v>
      </c>
      <c r="EG177" s="108">
        <v>194.4</v>
      </c>
      <c r="EH177" s="108">
        <v>0</v>
      </c>
      <c r="EI177" s="108">
        <v>0</v>
      </c>
      <c r="EJ177" s="108">
        <v>1542.45</v>
      </c>
      <c r="EK177" s="108">
        <v>0</v>
      </c>
      <c r="EL177" s="108">
        <v>0</v>
      </c>
      <c r="EM177" s="108">
        <v>0</v>
      </c>
      <c r="EN177" s="108">
        <f t="shared" si="58"/>
        <v>1736.8500000000001</v>
      </c>
      <c r="EO177" s="108">
        <v>0</v>
      </c>
      <c r="EP177" s="108">
        <v>0</v>
      </c>
      <c r="EQ177" s="108">
        <v>0</v>
      </c>
      <c r="ER177" s="108">
        <v>1162.77</v>
      </c>
      <c r="ES177" s="108">
        <v>147</v>
      </c>
      <c r="ET177" s="108">
        <v>5592.37</v>
      </c>
      <c r="EU177" s="108">
        <v>0</v>
      </c>
      <c r="EV177" s="108">
        <v>0</v>
      </c>
      <c r="EW177" s="108">
        <v>5594.4</v>
      </c>
      <c r="EX177" s="108">
        <v>157.5</v>
      </c>
      <c r="EY177" s="108">
        <v>2570.4</v>
      </c>
      <c r="EZ177" s="108">
        <v>315</v>
      </c>
      <c r="FC177" s="108">
        <v>1334.63</v>
      </c>
      <c r="FD177" s="108">
        <f t="shared" si="59"/>
        <v>16874.07</v>
      </c>
      <c r="FE177" s="108">
        <f t="shared" si="60"/>
        <v>18610.919999999998</v>
      </c>
      <c r="FM177" s="108">
        <f t="shared" si="61"/>
        <v>0</v>
      </c>
      <c r="FU177" s="108">
        <f t="shared" si="57"/>
        <v>0</v>
      </c>
      <c r="FV177" s="108">
        <v>0</v>
      </c>
      <c r="GB177" s="108">
        <f t="shared" si="62"/>
        <v>0</v>
      </c>
      <c r="GJ177" s="108">
        <f t="shared" si="63"/>
        <v>0</v>
      </c>
      <c r="GK177" s="108">
        <v>0</v>
      </c>
      <c r="GL177" s="108">
        <v>0</v>
      </c>
      <c r="GM177" s="108">
        <v>0</v>
      </c>
      <c r="GN177" s="108">
        <v>1162.77</v>
      </c>
      <c r="GO177" s="108">
        <v>147</v>
      </c>
      <c r="GP177" s="108">
        <v>5592.37</v>
      </c>
      <c r="GQ177" s="108">
        <v>0</v>
      </c>
      <c r="GR177" s="108">
        <v>0</v>
      </c>
      <c r="GS177" s="108">
        <v>5594.4</v>
      </c>
      <c r="GT177" s="108">
        <v>157.5</v>
      </c>
      <c r="GU177" s="108">
        <v>2570.4</v>
      </c>
      <c r="GV177" s="108">
        <v>315</v>
      </c>
      <c r="GX177" s="108">
        <v>0</v>
      </c>
      <c r="GY177" s="108">
        <f t="shared" si="64"/>
        <v>15539.439999999999</v>
      </c>
      <c r="GZ177" s="108">
        <f t="shared" si="65"/>
        <v>15539.439999999999</v>
      </c>
      <c r="HR177" s="108">
        <f t="shared" si="66"/>
        <v>0</v>
      </c>
      <c r="HS177" s="108">
        <v>0</v>
      </c>
      <c r="HT177" s="108">
        <v>0</v>
      </c>
      <c r="HU177" s="108">
        <v>0</v>
      </c>
      <c r="HV177" s="108">
        <v>1162.77</v>
      </c>
      <c r="HW177" s="108">
        <v>147</v>
      </c>
      <c r="HX177" s="108">
        <v>5592.37</v>
      </c>
      <c r="HY177" s="108">
        <v>0</v>
      </c>
      <c r="HZ177" s="108">
        <v>0</v>
      </c>
      <c r="IA177" s="108">
        <v>5594.4</v>
      </c>
      <c r="IB177" s="108">
        <v>157.5</v>
      </c>
      <c r="IC177" s="108">
        <v>2570.4</v>
      </c>
      <c r="ID177" s="108">
        <v>315</v>
      </c>
      <c r="IF177" s="108">
        <v>0</v>
      </c>
      <c r="II177" s="108">
        <f t="shared" si="67"/>
        <v>15539.439999999999</v>
      </c>
      <c r="IJ177" s="108">
        <f t="shared" si="68"/>
        <v>15539.439999999999</v>
      </c>
      <c r="IM177" s="108">
        <v>0</v>
      </c>
      <c r="IN177" s="108">
        <v>0</v>
      </c>
      <c r="IO177" s="108">
        <v>0</v>
      </c>
      <c r="IP177" s="108">
        <v>1162.77</v>
      </c>
      <c r="IQ177" s="108">
        <v>147</v>
      </c>
      <c r="IR177" s="108">
        <v>5592.3700000000017</v>
      </c>
      <c r="IS177" s="108">
        <v>0</v>
      </c>
      <c r="IT177" s="108">
        <v>0</v>
      </c>
      <c r="IU177" s="108">
        <v>5594.3999999999978</v>
      </c>
      <c r="IV177" s="108">
        <v>157.5</v>
      </c>
      <c r="IW177" s="108">
        <v>2570.400000000001</v>
      </c>
      <c r="IX177" s="108">
        <v>315</v>
      </c>
      <c r="IZ177" s="108">
        <v>0</v>
      </c>
      <c r="JC177" s="108">
        <f t="shared" si="84"/>
        <v>15539.44</v>
      </c>
      <c r="JD177" s="108">
        <f t="shared" si="69"/>
        <v>15539.44</v>
      </c>
    </row>
    <row r="178" spans="1:264" x14ac:dyDescent="0.25">
      <c r="A178" s="107">
        <v>536053</v>
      </c>
      <c r="B178" s="119"/>
      <c r="N178" s="108">
        <v>-614.4</v>
      </c>
      <c r="O178" s="108">
        <v>-614.4</v>
      </c>
      <c r="P178" s="108">
        <v>755</v>
      </c>
      <c r="Q178" s="108">
        <v>-362.4</v>
      </c>
      <c r="R178" s="108">
        <v>-621</v>
      </c>
      <c r="S178" s="108">
        <v>0</v>
      </c>
      <c r="T178" s="108">
        <v>0</v>
      </c>
      <c r="V178" s="108">
        <f t="shared" si="70"/>
        <v>-1457.1999999999998</v>
      </c>
      <c r="AC178" s="108">
        <v>2479.6799999999998</v>
      </c>
      <c r="AD178" s="108">
        <v>2258.2800000000002</v>
      </c>
      <c r="AE178" s="108">
        <v>324.31</v>
      </c>
      <c r="AF178" s="108">
        <v>7718.58</v>
      </c>
      <c r="AG178" s="108">
        <v>23944.69</v>
      </c>
      <c r="AH178" s="108">
        <v>90.2</v>
      </c>
      <c r="AI178" s="108">
        <v>0</v>
      </c>
      <c r="AL178" s="108">
        <f t="shared" si="76"/>
        <v>36815.74</v>
      </c>
      <c r="AM178" s="108">
        <f t="shared" si="71"/>
        <v>35358.54</v>
      </c>
      <c r="BD178" s="108">
        <f t="shared" si="77"/>
        <v>0</v>
      </c>
      <c r="BI178" s="108">
        <v>710.2</v>
      </c>
      <c r="BJ178" s="108">
        <v>156.63</v>
      </c>
      <c r="BR178" s="108">
        <f t="shared" si="78"/>
        <v>866.83</v>
      </c>
      <c r="BS178" s="108">
        <v>2479.6799999999998</v>
      </c>
      <c r="BT178" s="108">
        <v>2258.2800000000002</v>
      </c>
      <c r="BU178" s="108">
        <v>324.31</v>
      </c>
      <c r="BV178" s="108">
        <v>7718.58</v>
      </c>
      <c r="BW178" s="108">
        <v>23944.69</v>
      </c>
      <c r="BX178" s="108">
        <v>90.2</v>
      </c>
      <c r="BY178" s="108">
        <v>0</v>
      </c>
      <c r="BZ178" s="108">
        <v>156.63</v>
      </c>
      <c r="CB178" s="108">
        <f t="shared" si="79"/>
        <v>36972.369999999995</v>
      </c>
      <c r="CC178" s="108">
        <f t="shared" si="80"/>
        <v>37839.199999999997</v>
      </c>
      <c r="CT178" s="108">
        <f t="shared" si="72"/>
        <v>0</v>
      </c>
      <c r="CU178" s="108">
        <v>2479.6799999999998</v>
      </c>
      <c r="CV178" s="108">
        <v>2258.2800000000002</v>
      </c>
      <c r="CW178" s="108">
        <v>324.31</v>
      </c>
      <c r="CX178" s="108">
        <v>7718.58</v>
      </c>
      <c r="CY178" s="108">
        <v>23944.69</v>
      </c>
      <c r="CZ178" s="108">
        <v>90.2</v>
      </c>
      <c r="DA178" s="108">
        <v>0</v>
      </c>
      <c r="DB178" s="108">
        <v>156.63</v>
      </c>
      <c r="DD178" s="108">
        <v>0</v>
      </c>
      <c r="DE178" s="108">
        <f t="shared" si="81"/>
        <v>36972.369999999995</v>
      </c>
      <c r="DF178" s="108">
        <f t="shared" si="82"/>
        <v>36972.369999999995</v>
      </c>
      <c r="DG178" s="108">
        <v>2479.6799999999998</v>
      </c>
      <c r="DH178" s="108">
        <v>2258.2800000000002</v>
      </c>
      <c r="DI178" s="108">
        <v>324.31</v>
      </c>
      <c r="DJ178" s="108">
        <v>7718.58</v>
      </c>
      <c r="DK178" s="108">
        <v>23944.69</v>
      </c>
      <c r="DL178" s="108">
        <v>90.2</v>
      </c>
      <c r="DM178" s="108">
        <v>0</v>
      </c>
      <c r="DN178" s="108">
        <v>156.63</v>
      </c>
      <c r="DO178" s="108">
        <f t="shared" si="83"/>
        <v>36972.369999999995</v>
      </c>
      <c r="DS178" s="108">
        <f t="shared" si="73"/>
        <v>0</v>
      </c>
      <c r="DT178" s="108">
        <v>2479.6799999999989</v>
      </c>
      <c r="DU178" s="108">
        <v>2258.2799999999975</v>
      </c>
      <c r="DV178" s="108">
        <v>324.31000000000012</v>
      </c>
      <c r="DW178" s="108">
        <v>7718.5700000000033</v>
      </c>
      <c r="DX178" s="108">
        <v>23944.689999999962</v>
      </c>
      <c r="DY178" s="108">
        <v>90.200000000000031</v>
      </c>
      <c r="DZ178" s="108">
        <v>0</v>
      </c>
      <c r="EA178" s="108">
        <v>156.63</v>
      </c>
      <c r="EB178" s="108">
        <v>40</v>
      </c>
      <c r="ED178" s="108">
        <v>8617.5</v>
      </c>
      <c r="EE178" s="108">
        <f t="shared" si="74"/>
        <v>45629.859999999957</v>
      </c>
      <c r="EF178" s="108">
        <f t="shared" si="75"/>
        <v>45629.859999999957</v>
      </c>
      <c r="EG178" s="108">
        <v>216</v>
      </c>
      <c r="EH178" s="108">
        <v>2200.5</v>
      </c>
      <c r="EI178" s="108">
        <v>0</v>
      </c>
      <c r="EJ178" s="108">
        <v>696.08</v>
      </c>
      <c r="EK178" s="108">
        <v>4086.18</v>
      </c>
      <c r="EL178" s="108">
        <v>96</v>
      </c>
      <c r="EM178" s="108">
        <v>0</v>
      </c>
      <c r="EN178" s="108">
        <f t="shared" si="58"/>
        <v>7294.76</v>
      </c>
      <c r="EO178" s="108">
        <v>41588.769999999997</v>
      </c>
      <c r="EP178" s="108">
        <v>49</v>
      </c>
      <c r="EQ178" s="108">
        <v>0</v>
      </c>
      <c r="ER178" s="108">
        <v>637.75</v>
      </c>
      <c r="ES178" s="108">
        <v>80.63</v>
      </c>
      <c r="ET178" s="108">
        <v>27346.85</v>
      </c>
      <c r="EU178" s="108">
        <v>52.5</v>
      </c>
      <c r="EV178" s="108">
        <v>0</v>
      </c>
      <c r="EW178" s="108">
        <v>435.38</v>
      </c>
      <c r="EX178" s="108">
        <v>0</v>
      </c>
      <c r="EY178" s="108">
        <v>435.38</v>
      </c>
      <c r="EZ178" s="108">
        <v>0</v>
      </c>
      <c r="FD178" s="108">
        <f t="shared" si="59"/>
        <v>70626.260000000009</v>
      </c>
      <c r="FE178" s="108">
        <f t="shared" si="60"/>
        <v>77921.02</v>
      </c>
      <c r="FM178" s="108">
        <f t="shared" si="61"/>
        <v>0</v>
      </c>
      <c r="FU178" s="108">
        <f t="shared" si="57"/>
        <v>0</v>
      </c>
      <c r="FV178" s="108">
        <v>8.8800000000000008</v>
      </c>
      <c r="GB178" s="108">
        <f t="shared" si="62"/>
        <v>8.8800000000000008</v>
      </c>
      <c r="GJ178" s="108">
        <f t="shared" si="63"/>
        <v>0</v>
      </c>
      <c r="GK178" s="108">
        <v>41588.769999999997</v>
      </c>
      <c r="GL178" s="108">
        <v>49</v>
      </c>
      <c r="GM178" s="108">
        <v>0</v>
      </c>
      <c r="GN178" s="108">
        <v>637.75</v>
      </c>
      <c r="GO178" s="108">
        <v>80.63</v>
      </c>
      <c r="GP178" s="108">
        <v>27346.85</v>
      </c>
      <c r="GQ178" s="108">
        <v>52.5</v>
      </c>
      <c r="GR178" s="108">
        <v>0</v>
      </c>
      <c r="GS178" s="108">
        <v>435.38</v>
      </c>
      <c r="GT178" s="108">
        <v>0</v>
      </c>
      <c r="GU178" s="108">
        <v>435.38</v>
      </c>
      <c r="GV178" s="108">
        <v>0</v>
      </c>
      <c r="GX178" s="108">
        <v>8.8800000000000008</v>
      </c>
      <c r="GY178" s="108">
        <f t="shared" si="64"/>
        <v>70635.140000000014</v>
      </c>
      <c r="GZ178" s="108">
        <f t="shared" si="65"/>
        <v>70644.020000000019</v>
      </c>
      <c r="HR178" s="108">
        <f t="shared" si="66"/>
        <v>0</v>
      </c>
      <c r="HS178" s="108">
        <v>41588.769999999997</v>
      </c>
      <c r="HT178" s="108">
        <v>49</v>
      </c>
      <c r="HU178" s="108">
        <v>0</v>
      </c>
      <c r="HV178" s="108">
        <v>637.75</v>
      </c>
      <c r="HW178" s="108">
        <v>80.61</v>
      </c>
      <c r="HX178" s="108">
        <v>27346.85</v>
      </c>
      <c r="HY178" s="108">
        <v>52.5</v>
      </c>
      <c r="HZ178" s="108">
        <v>0</v>
      </c>
      <c r="IA178" s="108">
        <v>435.38</v>
      </c>
      <c r="IB178" s="108">
        <v>0</v>
      </c>
      <c r="IC178" s="108">
        <v>435.38</v>
      </c>
      <c r="ID178" s="108">
        <v>0</v>
      </c>
      <c r="IF178" s="108">
        <v>8.8800000000000008</v>
      </c>
      <c r="IH178" s="108">
        <v>40</v>
      </c>
      <c r="II178" s="108">
        <f t="shared" si="67"/>
        <v>70675.12000000001</v>
      </c>
      <c r="IJ178" s="108">
        <f t="shared" si="68"/>
        <v>70675.12000000001</v>
      </c>
      <c r="IM178" s="108">
        <v>41588.780000000021</v>
      </c>
      <c r="IN178" s="108">
        <v>49</v>
      </c>
      <c r="IO178" s="108">
        <v>0</v>
      </c>
      <c r="IP178" s="108">
        <v>637.73</v>
      </c>
      <c r="IQ178" s="108">
        <v>80.610000000000014</v>
      </c>
      <c r="IR178" s="108">
        <v>27346.840000000011</v>
      </c>
      <c r="IS178" s="108">
        <v>52.5</v>
      </c>
      <c r="IT178" s="108">
        <v>0</v>
      </c>
      <c r="IU178" s="108">
        <v>435.3599999999999</v>
      </c>
      <c r="IV178" s="108">
        <v>0</v>
      </c>
      <c r="IW178" s="108">
        <v>435.3599999999999</v>
      </c>
      <c r="IX178" s="108">
        <v>0</v>
      </c>
      <c r="IZ178" s="108">
        <v>8.8800000000000008</v>
      </c>
      <c r="JC178" s="108">
        <f t="shared" si="84"/>
        <v>70635.060000000041</v>
      </c>
      <c r="JD178" s="108">
        <f t="shared" si="69"/>
        <v>70635.060000000041</v>
      </c>
    </row>
    <row r="179" spans="1:264" x14ac:dyDescent="0.25">
      <c r="A179" s="107">
        <v>536110</v>
      </c>
      <c r="B179" s="119"/>
      <c r="N179" s="108">
        <v>-230.4</v>
      </c>
      <c r="O179" s="108">
        <v>76.8</v>
      </c>
      <c r="P179" s="108">
        <v>679.5</v>
      </c>
      <c r="Q179" s="108">
        <v>0</v>
      </c>
      <c r="R179" s="108">
        <v>0</v>
      </c>
      <c r="S179" s="108">
        <v>-20.399999999999999</v>
      </c>
      <c r="T179" s="108">
        <v>0</v>
      </c>
      <c r="V179" s="108">
        <f t="shared" si="70"/>
        <v>505.5</v>
      </c>
      <c r="AC179" s="108">
        <v>9772.52</v>
      </c>
      <c r="AD179" s="108">
        <v>9352.4</v>
      </c>
      <c r="AE179" s="108">
        <v>616.98</v>
      </c>
      <c r="AF179" s="108">
        <v>1542.45</v>
      </c>
      <c r="AG179" s="108">
        <v>0</v>
      </c>
      <c r="AH179" s="108">
        <v>311.43</v>
      </c>
      <c r="AI179" s="108">
        <v>2166.89</v>
      </c>
      <c r="AL179" s="108">
        <f t="shared" si="76"/>
        <v>23762.67</v>
      </c>
      <c r="AM179" s="108">
        <f t="shared" si="71"/>
        <v>24268.17</v>
      </c>
      <c r="BD179" s="108">
        <f t="shared" si="77"/>
        <v>0</v>
      </c>
      <c r="BG179" s="108">
        <v>-226.5</v>
      </c>
      <c r="BH179" s="108">
        <v>-10</v>
      </c>
      <c r="BI179" s="108">
        <v>224.25</v>
      </c>
      <c r="BJ179" s="108">
        <v>14.66</v>
      </c>
      <c r="BR179" s="108">
        <f t="shared" si="78"/>
        <v>2.41</v>
      </c>
      <c r="BS179" s="108">
        <v>9772.52</v>
      </c>
      <c r="BT179" s="108">
        <v>9352.4</v>
      </c>
      <c r="BU179" s="108">
        <v>616.98</v>
      </c>
      <c r="BV179" s="108">
        <v>1542.45</v>
      </c>
      <c r="BW179" s="108">
        <v>0</v>
      </c>
      <c r="BX179" s="108">
        <v>311.43</v>
      </c>
      <c r="BY179" s="108">
        <v>2166.89</v>
      </c>
      <c r="BZ179" s="108">
        <v>14.66</v>
      </c>
      <c r="CB179" s="108">
        <f t="shared" si="79"/>
        <v>23777.329999999998</v>
      </c>
      <c r="CC179" s="108">
        <f t="shared" si="80"/>
        <v>23779.739999999998</v>
      </c>
      <c r="CT179" s="108">
        <f t="shared" si="72"/>
        <v>0</v>
      </c>
      <c r="CU179" s="108">
        <v>9772.52</v>
      </c>
      <c r="CV179" s="108">
        <v>9352.4</v>
      </c>
      <c r="CW179" s="108">
        <v>616.98</v>
      </c>
      <c r="CX179" s="108">
        <v>1542.45</v>
      </c>
      <c r="CY179" s="108">
        <v>0</v>
      </c>
      <c r="CZ179" s="108">
        <v>311.43</v>
      </c>
      <c r="DA179" s="108">
        <v>2166.89</v>
      </c>
      <c r="DB179" s="108">
        <v>14.66</v>
      </c>
      <c r="DD179" s="108">
        <v>0</v>
      </c>
      <c r="DE179" s="108">
        <f t="shared" si="81"/>
        <v>23777.329999999998</v>
      </c>
      <c r="DF179" s="108">
        <f t="shared" si="82"/>
        <v>23777.329999999998</v>
      </c>
      <c r="DG179" s="108">
        <v>9772.52</v>
      </c>
      <c r="DH179" s="108">
        <v>9352.4</v>
      </c>
      <c r="DI179" s="108">
        <v>616.98</v>
      </c>
      <c r="DJ179" s="108">
        <v>1542.45</v>
      </c>
      <c r="DK179" s="108">
        <v>0</v>
      </c>
      <c r="DL179" s="108">
        <v>311.43</v>
      </c>
      <c r="DM179" s="108">
        <v>2166.89</v>
      </c>
      <c r="DN179" s="108">
        <v>14.66</v>
      </c>
      <c r="DO179" s="108">
        <f t="shared" si="83"/>
        <v>23777.329999999998</v>
      </c>
      <c r="DS179" s="108">
        <f t="shared" si="73"/>
        <v>0</v>
      </c>
      <c r="DT179" s="108">
        <v>9772.520000000015</v>
      </c>
      <c r="DU179" s="108">
        <v>9352.4000000000178</v>
      </c>
      <c r="DV179" s="108">
        <v>616.98</v>
      </c>
      <c r="DW179" s="108">
        <v>1542.4500000000005</v>
      </c>
      <c r="DX179" s="108">
        <v>0</v>
      </c>
      <c r="DY179" s="108">
        <v>311.40999999999991</v>
      </c>
      <c r="DZ179" s="108">
        <v>2166.8800000000024</v>
      </c>
      <c r="EA179" s="108">
        <v>14.66</v>
      </c>
      <c r="ED179" s="108">
        <v>720.13</v>
      </c>
      <c r="EE179" s="108">
        <f t="shared" si="74"/>
        <v>24497.430000000037</v>
      </c>
      <c r="EF179" s="108">
        <f t="shared" si="75"/>
        <v>24497.430000000037</v>
      </c>
      <c r="EG179" s="108">
        <v>-1036.8</v>
      </c>
      <c r="EH179" s="108">
        <v>-4079.7</v>
      </c>
      <c r="EI179" s="108">
        <v>0</v>
      </c>
      <c r="EJ179" s="108">
        <v>-474.6</v>
      </c>
      <c r="EK179" s="108">
        <v>0</v>
      </c>
      <c r="EL179" s="108">
        <v>40</v>
      </c>
      <c r="EM179" s="108">
        <v>0</v>
      </c>
      <c r="EN179" s="108">
        <f t="shared" si="58"/>
        <v>-5551.1</v>
      </c>
      <c r="EO179" s="108">
        <v>0</v>
      </c>
      <c r="EP179" s="108">
        <v>0</v>
      </c>
      <c r="EQ179" s="108">
        <v>0</v>
      </c>
      <c r="ER179" s="108">
        <v>0</v>
      </c>
      <c r="ES179" s="108">
        <v>0</v>
      </c>
      <c r="ET179" s="108">
        <v>830.55</v>
      </c>
      <c r="EU179" s="108">
        <v>0</v>
      </c>
      <c r="EV179" s="108">
        <v>0</v>
      </c>
      <c r="EW179" s="108">
        <v>7703.1</v>
      </c>
      <c r="EX179" s="108">
        <v>188.38</v>
      </c>
      <c r="EY179" s="108">
        <v>6197.18</v>
      </c>
      <c r="EZ179" s="108">
        <v>0</v>
      </c>
      <c r="FD179" s="108">
        <f t="shared" si="59"/>
        <v>14919.21</v>
      </c>
      <c r="FE179" s="108">
        <f t="shared" si="60"/>
        <v>9368.1099999999988</v>
      </c>
      <c r="FM179" s="108">
        <f t="shared" si="61"/>
        <v>0</v>
      </c>
      <c r="FU179" s="108">
        <f t="shared" si="57"/>
        <v>0</v>
      </c>
      <c r="FV179" s="108">
        <v>341.76</v>
      </c>
      <c r="GB179" s="108">
        <f t="shared" si="62"/>
        <v>341.76</v>
      </c>
      <c r="GJ179" s="108">
        <f t="shared" si="63"/>
        <v>0</v>
      </c>
      <c r="GK179" s="108">
        <v>0</v>
      </c>
      <c r="GL179" s="108">
        <v>0</v>
      </c>
      <c r="GM179" s="108">
        <v>0</v>
      </c>
      <c r="GN179" s="108">
        <v>0</v>
      </c>
      <c r="GO179" s="108">
        <v>0</v>
      </c>
      <c r="GP179" s="108">
        <v>830.55</v>
      </c>
      <c r="GQ179" s="108">
        <v>0</v>
      </c>
      <c r="GR179" s="108">
        <v>0</v>
      </c>
      <c r="GS179" s="108">
        <v>7703.1</v>
      </c>
      <c r="GT179" s="108">
        <v>188.38</v>
      </c>
      <c r="GU179" s="108">
        <v>6197.18</v>
      </c>
      <c r="GV179" s="108">
        <v>0</v>
      </c>
      <c r="GX179" s="108">
        <v>341.76</v>
      </c>
      <c r="GY179" s="108">
        <f t="shared" si="64"/>
        <v>15260.97</v>
      </c>
      <c r="GZ179" s="108">
        <f t="shared" si="65"/>
        <v>15602.73</v>
      </c>
      <c r="HR179" s="108">
        <f t="shared" si="66"/>
        <v>0</v>
      </c>
      <c r="HS179" s="108">
        <v>0</v>
      </c>
      <c r="HT179" s="108">
        <v>0</v>
      </c>
      <c r="HU179" s="108">
        <v>0</v>
      </c>
      <c r="HV179" s="108">
        <v>0</v>
      </c>
      <c r="HW179" s="108">
        <v>0</v>
      </c>
      <c r="HX179" s="108">
        <v>830.55</v>
      </c>
      <c r="HY179" s="108">
        <v>0</v>
      </c>
      <c r="HZ179" s="108">
        <v>0</v>
      </c>
      <c r="IA179" s="108">
        <v>7703.1</v>
      </c>
      <c r="IB179" s="108">
        <v>188.38</v>
      </c>
      <c r="IC179" s="108">
        <v>6197.18</v>
      </c>
      <c r="ID179" s="108">
        <v>0</v>
      </c>
      <c r="IF179" s="108">
        <v>341.76</v>
      </c>
      <c r="II179" s="108">
        <f t="shared" si="67"/>
        <v>15260.97</v>
      </c>
      <c r="IJ179" s="108">
        <f t="shared" si="68"/>
        <v>15260.97</v>
      </c>
      <c r="IM179" s="108">
        <v>0</v>
      </c>
      <c r="IN179" s="108">
        <v>0</v>
      </c>
      <c r="IO179" s="108">
        <v>0</v>
      </c>
      <c r="IP179" s="108">
        <v>0</v>
      </c>
      <c r="IQ179" s="108">
        <v>0</v>
      </c>
      <c r="IR179" s="108">
        <v>830.54999999999973</v>
      </c>
      <c r="IS179" s="108">
        <v>0</v>
      </c>
      <c r="IT179" s="108">
        <v>0</v>
      </c>
      <c r="IU179" s="108">
        <v>7703.1000000000022</v>
      </c>
      <c r="IV179" s="108">
        <v>188.36</v>
      </c>
      <c r="IW179" s="108">
        <v>6197.16</v>
      </c>
      <c r="IX179" s="108">
        <v>0</v>
      </c>
      <c r="IZ179" s="108">
        <v>341.76</v>
      </c>
      <c r="JC179" s="108">
        <f t="shared" si="84"/>
        <v>15260.930000000002</v>
      </c>
      <c r="JD179" s="108">
        <f t="shared" si="69"/>
        <v>15260.930000000002</v>
      </c>
    </row>
    <row r="180" spans="1:264" x14ac:dyDescent="0.25">
      <c r="A180" s="107">
        <v>730096</v>
      </c>
      <c r="N180" s="108">
        <v>0</v>
      </c>
      <c r="O180" s="108">
        <v>0</v>
      </c>
      <c r="P180" s="108">
        <v>0</v>
      </c>
      <c r="Q180" s="108">
        <v>0</v>
      </c>
      <c r="R180" s="108">
        <v>0</v>
      </c>
      <c r="S180" s="108">
        <v>0</v>
      </c>
      <c r="T180" s="108">
        <v>0</v>
      </c>
      <c r="V180" s="108">
        <f t="shared" si="70"/>
        <v>0</v>
      </c>
      <c r="AC180" s="108">
        <v>252.72</v>
      </c>
      <c r="AD180" s="108">
        <v>252.72</v>
      </c>
      <c r="AE180" s="108">
        <v>0</v>
      </c>
      <c r="AF180" s="108">
        <v>0</v>
      </c>
      <c r="AG180" s="108">
        <v>1517.72</v>
      </c>
      <c r="AH180" s="108">
        <v>0</v>
      </c>
      <c r="AI180" s="108">
        <v>0</v>
      </c>
      <c r="AL180" s="108">
        <f t="shared" si="76"/>
        <v>2023.16</v>
      </c>
      <c r="AM180" s="108">
        <f t="shared" si="71"/>
        <v>2023.16</v>
      </c>
      <c r="BD180" s="108">
        <f t="shared" si="77"/>
        <v>0</v>
      </c>
      <c r="BI180" s="108">
        <v>27.24</v>
      </c>
      <c r="BJ180" s="108">
        <v>0</v>
      </c>
      <c r="BR180" s="108">
        <f t="shared" si="78"/>
        <v>27.24</v>
      </c>
      <c r="BS180" s="108">
        <v>252.72</v>
      </c>
      <c r="BT180" s="108">
        <v>252.72</v>
      </c>
      <c r="BU180" s="108">
        <v>0</v>
      </c>
      <c r="BV180" s="108">
        <v>0</v>
      </c>
      <c r="BW180" s="108">
        <v>1517.72</v>
      </c>
      <c r="BX180" s="108">
        <v>0</v>
      </c>
      <c r="BY180" s="108">
        <v>0</v>
      </c>
      <c r="BZ180" s="108">
        <v>0</v>
      </c>
      <c r="CB180" s="108">
        <f t="shared" si="79"/>
        <v>2023.16</v>
      </c>
      <c r="CC180" s="108">
        <f t="shared" si="80"/>
        <v>2050.4</v>
      </c>
      <c r="CT180" s="108">
        <f t="shared" si="72"/>
        <v>0</v>
      </c>
      <c r="CU180" s="108">
        <v>252.72</v>
      </c>
      <c r="CV180" s="108">
        <v>252.72</v>
      </c>
      <c r="CW180" s="108">
        <v>0</v>
      </c>
      <c r="CX180" s="108">
        <v>0</v>
      </c>
      <c r="CY180" s="108">
        <v>1517.72</v>
      </c>
      <c r="CZ180" s="108">
        <v>0</v>
      </c>
      <c r="DA180" s="108">
        <v>0</v>
      </c>
      <c r="DB180" s="108">
        <v>0</v>
      </c>
      <c r="DD180" s="108">
        <v>150</v>
      </c>
      <c r="DE180" s="108">
        <f t="shared" si="81"/>
        <v>2173.16</v>
      </c>
      <c r="DF180" s="108">
        <f t="shared" si="82"/>
        <v>2173.16</v>
      </c>
      <c r="DG180" s="108">
        <v>252.72</v>
      </c>
      <c r="DH180" s="108">
        <v>252.72</v>
      </c>
      <c r="DI180" s="108">
        <v>0</v>
      </c>
      <c r="DJ180" s="108">
        <v>0</v>
      </c>
      <c r="DK180" s="108">
        <v>1517.72</v>
      </c>
      <c r="DL180" s="108">
        <v>0</v>
      </c>
      <c r="DM180" s="108">
        <v>0</v>
      </c>
      <c r="DN180" s="108">
        <v>0</v>
      </c>
      <c r="DO180" s="108">
        <f t="shared" si="83"/>
        <v>2023.16</v>
      </c>
      <c r="DS180" s="108">
        <f t="shared" si="73"/>
        <v>0</v>
      </c>
      <c r="DT180" s="108">
        <v>252.71999999999983</v>
      </c>
      <c r="DU180" s="108">
        <v>252.71999999999983</v>
      </c>
      <c r="DV180" s="108">
        <v>0</v>
      </c>
      <c r="DW180" s="108">
        <v>0</v>
      </c>
      <c r="DX180" s="108">
        <v>1517.7399999999991</v>
      </c>
      <c r="DY180" s="108">
        <v>0</v>
      </c>
      <c r="DZ180" s="108">
        <v>0</v>
      </c>
      <c r="EA180" s="108">
        <v>0</v>
      </c>
      <c r="ED180" s="108">
        <v>432.08</v>
      </c>
      <c r="EE180" s="108">
        <f t="shared" si="74"/>
        <v>2455.2599999999989</v>
      </c>
      <c r="EF180" s="108">
        <f t="shared" si="75"/>
        <v>2455.2599999999989</v>
      </c>
      <c r="EG180" s="108">
        <v>0</v>
      </c>
      <c r="EH180" s="108">
        <v>0</v>
      </c>
      <c r="EI180" s="108">
        <v>0</v>
      </c>
      <c r="EJ180" s="108">
        <v>0</v>
      </c>
      <c r="EK180" s="108">
        <v>0</v>
      </c>
      <c r="EL180" s="108">
        <v>0</v>
      </c>
      <c r="EM180" s="108">
        <v>0</v>
      </c>
      <c r="EN180" s="108">
        <f t="shared" si="58"/>
        <v>0</v>
      </c>
      <c r="EO180" s="108">
        <v>2594.4</v>
      </c>
      <c r="EP180" s="108">
        <v>0</v>
      </c>
      <c r="EQ180" s="108">
        <v>0</v>
      </c>
      <c r="ER180" s="108">
        <v>0</v>
      </c>
      <c r="ES180" s="108">
        <v>0</v>
      </c>
      <c r="ET180" s="108">
        <v>711.9</v>
      </c>
      <c r="EU180" s="108">
        <v>0</v>
      </c>
      <c r="EV180" s="108">
        <v>0</v>
      </c>
      <c r="EW180" s="108">
        <v>0</v>
      </c>
      <c r="EX180" s="108">
        <v>0</v>
      </c>
      <c r="EY180" s="108">
        <v>0</v>
      </c>
      <c r="EZ180" s="108">
        <v>0</v>
      </c>
      <c r="FD180" s="108">
        <f t="shared" si="59"/>
        <v>3306.3</v>
      </c>
      <c r="FE180" s="108">
        <f t="shared" si="60"/>
        <v>3306.3</v>
      </c>
      <c r="FM180" s="108">
        <f t="shared" si="61"/>
        <v>0</v>
      </c>
      <c r="FU180" s="108">
        <f t="shared" si="57"/>
        <v>0</v>
      </c>
      <c r="FV180" s="108">
        <v>0</v>
      </c>
      <c r="GB180" s="108">
        <f t="shared" si="62"/>
        <v>0</v>
      </c>
      <c r="GJ180" s="108">
        <f t="shared" si="63"/>
        <v>0</v>
      </c>
      <c r="GK180" s="108">
        <v>2594.4</v>
      </c>
      <c r="GL180" s="108">
        <v>0</v>
      </c>
      <c r="GM180" s="108">
        <v>0</v>
      </c>
      <c r="GN180" s="108">
        <v>0</v>
      </c>
      <c r="GO180" s="108">
        <v>0</v>
      </c>
      <c r="GP180" s="108">
        <v>711.9</v>
      </c>
      <c r="GQ180" s="108">
        <v>0</v>
      </c>
      <c r="GR180" s="108">
        <v>0</v>
      </c>
      <c r="GS180" s="108">
        <v>0</v>
      </c>
      <c r="GT180" s="108">
        <v>0</v>
      </c>
      <c r="GU180" s="108">
        <v>0</v>
      </c>
      <c r="GV180" s="108">
        <v>0</v>
      </c>
      <c r="GX180" s="108">
        <v>0</v>
      </c>
      <c r="GY180" s="108">
        <f t="shared" si="64"/>
        <v>3306.3</v>
      </c>
      <c r="GZ180" s="108">
        <f t="shared" si="65"/>
        <v>3306.3</v>
      </c>
      <c r="HR180" s="108">
        <f t="shared" si="66"/>
        <v>0</v>
      </c>
      <c r="HS180" s="108">
        <v>2594.4</v>
      </c>
      <c r="HT180" s="108">
        <v>0</v>
      </c>
      <c r="HU180" s="108">
        <v>0</v>
      </c>
      <c r="HV180" s="108">
        <v>0</v>
      </c>
      <c r="HW180" s="108">
        <v>0</v>
      </c>
      <c r="HX180" s="108">
        <v>711.9</v>
      </c>
      <c r="HY180" s="108">
        <v>0</v>
      </c>
      <c r="HZ180" s="108">
        <v>0</v>
      </c>
      <c r="IA180" s="108">
        <v>0</v>
      </c>
      <c r="IB180" s="108">
        <v>0</v>
      </c>
      <c r="IC180" s="108">
        <v>0</v>
      </c>
      <c r="ID180" s="108">
        <v>0</v>
      </c>
      <c r="IF180" s="108">
        <v>0</v>
      </c>
      <c r="II180" s="108">
        <f t="shared" si="67"/>
        <v>3306.3</v>
      </c>
      <c r="IJ180" s="108">
        <f t="shared" si="68"/>
        <v>3306.3</v>
      </c>
      <c r="IM180" s="108">
        <v>2594.400000000001</v>
      </c>
      <c r="IN180" s="108">
        <v>0</v>
      </c>
      <c r="IO180" s="108">
        <v>0</v>
      </c>
      <c r="IP180" s="108">
        <v>0</v>
      </c>
      <c r="IQ180" s="108">
        <v>0</v>
      </c>
      <c r="IR180" s="108">
        <v>711.89999999999975</v>
      </c>
      <c r="IS180" s="108">
        <v>0</v>
      </c>
      <c r="IT180" s="108">
        <v>0</v>
      </c>
      <c r="IU180" s="108">
        <v>0</v>
      </c>
      <c r="IV180" s="108">
        <v>0</v>
      </c>
      <c r="IW180" s="108">
        <v>0</v>
      </c>
      <c r="IX180" s="108">
        <v>0</v>
      </c>
      <c r="IZ180" s="108">
        <v>0</v>
      </c>
      <c r="JA180" s="108">
        <v>150</v>
      </c>
      <c r="JC180" s="108">
        <f t="shared" si="84"/>
        <v>3456.3000000000006</v>
      </c>
      <c r="JD180" s="108">
        <f t="shared" si="69"/>
        <v>3456.3000000000006</v>
      </c>
    </row>
    <row r="181" spans="1:264" ht="15.6" x14ac:dyDescent="0.3">
      <c r="A181" s="108">
        <v>536104</v>
      </c>
      <c r="B181" s="120"/>
      <c r="N181" s="108">
        <v>-76.8</v>
      </c>
      <c r="O181" s="108">
        <v>0</v>
      </c>
      <c r="P181" s="108">
        <v>1476.03</v>
      </c>
      <c r="Q181" s="108">
        <v>0</v>
      </c>
      <c r="R181" s="108">
        <v>921.15</v>
      </c>
      <c r="S181" s="108">
        <v>0</v>
      </c>
      <c r="T181" s="108">
        <v>801.36</v>
      </c>
      <c r="V181" s="108">
        <f t="shared" si="70"/>
        <v>3121.7400000000002</v>
      </c>
      <c r="AC181" s="108">
        <v>11373.48</v>
      </c>
      <c r="AD181" s="108">
        <v>6742.17</v>
      </c>
      <c r="AE181" s="108">
        <v>745.91</v>
      </c>
      <c r="AF181" s="108">
        <v>15586.64</v>
      </c>
      <c r="AG181" s="108">
        <v>20047.16</v>
      </c>
      <c r="AH181" s="108">
        <v>315.75</v>
      </c>
      <c r="AI181" s="108">
        <v>1418.93</v>
      </c>
      <c r="AL181" s="108">
        <f t="shared" si="76"/>
        <v>56230.04</v>
      </c>
      <c r="AM181" s="108">
        <f t="shared" si="71"/>
        <v>59351.78</v>
      </c>
      <c r="BD181" s="108">
        <f t="shared" si="77"/>
        <v>0</v>
      </c>
      <c r="BI181" s="108">
        <v>650.63</v>
      </c>
      <c r="BJ181" s="108">
        <v>0</v>
      </c>
      <c r="BR181" s="108">
        <f t="shared" si="78"/>
        <v>650.63</v>
      </c>
      <c r="BS181" s="108">
        <v>11373.48</v>
      </c>
      <c r="BT181" s="108">
        <v>6742.17</v>
      </c>
      <c r="BU181" s="108">
        <v>745.91</v>
      </c>
      <c r="BV181" s="108">
        <v>15586.64</v>
      </c>
      <c r="BW181" s="108">
        <v>20047.16</v>
      </c>
      <c r="BX181" s="108">
        <v>315.75</v>
      </c>
      <c r="BY181" s="108">
        <v>1418.93</v>
      </c>
      <c r="BZ181" s="108">
        <v>0</v>
      </c>
      <c r="CB181" s="108">
        <f t="shared" si="79"/>
        <v>56230.04</v>
      </c>
      <c r="CC181" s="108">
        <f t="shared" si="80"/>
        <v>56880.67</v>
      </c>
      <c r="CT181" s="108">
        <f t="shared" si="72"/>
        <v>0</v>
      </c>
      <c r="CU181" s="108">
        <v>11373.48</v>
      </c>
      <c r="CV181" s="108">
        <v>6742.17</v>
      </c>
      <c r="CW181" s="108">
        <v>745.91</v>
      </c>
      <c r="CX181" s="108">
        <v>15586.64</v>
      </c>
      <c r="CY181" s="108">
        <v>20047.16</v>
      </c>
      <c r="CZ181" s="108">
        <v>315.75</v>
      </c>
      <c r="DA181" s="108">
        <v>1418.93</v>
      </c>
      <c r="DB181" s="108">
        <v>0</v>
      </c>
      <c r="DD181" s="108">
        <v>0</v>
      </c>
      <c r="DE181" s="108">
        <f t="shared" si="81"/>
        <v>56230.04</v>
      </c>
      <c r="DF181" s="108">
        <f t="shared" si="82"/>
        <v>56230.04</v>
      </c>
      <c r="DG181" s="108">
        <v>11373.48</v>
      </c>
      <c r="DH181" s="108">
        <v>6742.17</v>
      </c>
      <c r="DI181" s="108">
        <v>745.91</v>
      </c>
      <c r="DJ181" s="108">
        <v>15586.64</v>
      </c>
      <c r="DK181" s="108">
        <v>20047.16</v>
      </c>
      <c r="DL181" s="108">
        <v>315.75</v>
      </c>
      <c r="DM181" s="108">
        <v>1418.93</v>
      </c>
      <c r="DN181" s="108">
        <v>0</v>
      </c>
      <c r="DO181" s="108">
        <f t="shared" si="83"/>
        <v>56230.04</v>
      </c>
      <c r="DS181" s="108">
        <f t="shared" si="73"/>
        <v>0</v>
      </c>
      <c r="DT181" s="108">
        <v>11373.480000000032</v>
      </c>
      <c r="DU181" s="108">
        <v>6742.1699999999946</v>
      </c>
      <c r="DV181" s="108">
        <v>745.92000000000041</v>
      </c>
      <c r="DW181" s="108">
        <v>15586.629999999976</v>
      </c>
      <c r="DX181" s="108">
        <v>20047.170000000046</v>
      </c>
      <c r="DY181" s="108">
        <v>315.75</v>
      </c>
      <c r="DZ181" s="108">
        <v>1418.9199999999994</v>
      </c>
      <c r="EA181" s="108">
        <v>0</v>
      </c>
      <c r="EC181" s="108">
        <v>40</v>
      </c>
      <c r="ED181" s="108">
        <v>0</v>
      </c>
      <c r="EE181" s="108">
        <f t="shared" si="74"/>
        <v>56270.040000000052</v>
      </c>
      <c r="EF181" s="108">
        <f t="shared" si="75"/>
        <v>56270.040000000052</v>
      </c>
      <c r="EG181" s="108">
        <v>2909.25</v>
      </c>
      <c r="EH181" s="108">
        <v>2130.3000000000002</v>
      </c>
      <c r="EI181" s="108">
        <v>-921.51</v>
      </c>
      <c r="EJ181" s="108">
        <v>5086.21</v>
      </c>
      <c r="EK181" s="108">
        <v>8915.51</v>
      </c>
      <c r="EL181" s="108">
        <v>69</v>
      </c>
      <c r="EM181" s="108">
        <v>213.20999999999998</v>
      </c>
      <c r="EN181" s="108">
        <f t="shared" si="58"/>
        <v>18401.97</v>
      </c>
      <c r="EO181" s="108">
        <v>38301.18</v>
      </c>
      <c r="EP181" s="108">
        <v>0</v>
      </c>
      <c r="EQ181" s="108">
        <v>0</v>
      </c>
      <c r="ER181" s="108">
        <v>341.12</v>
      </c>
      <c r="ES181" s="108">
        <v>0</v>
      </c>
      <c r="ET181" s="108">
        <v>26014.01</v>
      </c>
      <c r="EU181" s="108">
        <v>0</v>
      </c>
      <c r="EV181" s="108">
        <v>0</v>
      </c>
      <c r="EW181" s="108">
        <v>7724.7</v>
      </c>
      <c r="EX181" s="108">
        <v>148.13</v>
      </c>
      <c r="EY181" s="108">
        <v>5790.83</v>
      </c>
      <c r="EZ181" s="108">
        <v>0</v>
      </c>
      <c r="FC181" s="108">
        <v>11515.87</v>
      </c>
      <c r="FD181" s="108">
        <f t="shared" si="59"/>
        <v>89835.839999999997</v>
      </c>
      <c r="FE181" s="108">
        <f t="shared" si="60"/>
        <v>108237.81</v>
      </c>
      <c r="FM181" s="108">
        <f t="shared" si="61"/>
        <v>0</v>
      </c>
      <c r="FU181" s="108">
        <f t="shared" si="57"/>
        <v>0</v>
      </c>
      <c r="FV181" s="108">
        <v>18.34</v>
      </c>
      <c r="GB181" s="108">
        <f t="shared" si="62"/>
        <v>18.34</v>
      </c>
      <c r="GJ181" s="108">
        <f t="shared" si="63"/>
        <v>0</v>
      </c>
      <c r="GK181" s="108">
        <v>38301.18</v>
      </c>
      <c r="GL181" s="108">
        <v>0</v>
      </c>
      <c r="GM181" s="108">
        <v>0</v>
      </c>
      <c r="GN181" s="108">
        <v>341.12</v>
      </c>
      <c r="GO181" s="108">
        <v>0</v>
      </c>
      <c r="GP181" s="108">
        <v>26014.01</v>
      </c>
      <c r="GQ181" s="108">
        <v>0</v>
      </c>
      <c r="GR181" s="108">
        <v>0</v>
      </c>
      <c r="GS181" s="108">
        <v>7724.7</v>
      </c>
      <c r="GT181" s="108">
        <v>148.13</v>
      </c>
      <c r="GU181" s="108">
        <v>5790.83</v>
      </c>
      <c r="GV181" s="108">
        <v>0</v>
      </c>
      <c r="GX181" s="108">
        <v>18.34</v>
      </c>
      <c r="GY181" s="108">
        <f t="shared" si="64"/>
        <v>78338.31</v>
      </c>
      <c r="GZ181" s="108">
        <f t="shared" si="65"/>
        <v>78356.649999999994</v>
      </c>
      <c r="HR181" s="108">
        <f t="shared" si="66"/>
        <v>0</v>
      </c>
      <c r="HS181" s="108">
        <v>38301.18</v>
      </c>
      <c r="HT181" s="108">
        <v>0</v>
      </c>
      <c r="HU181" s="108">
        <v>0</v>
      </c>
      <c r="HV181" s="108">
        <v>341.12</v>
      </c>
      <c r="HW181" s="108">
        <v>0</v>
      </c>
      <c r="HX181" s="108">
        <v>26014.01</v>
      </c>
      <c r="HY181" s="108">
        <v>0</v>
      </c>
      <c r="HZ181" s="108">
        <v>0</v>
      </c>
      <c r="IA181" s="108">
        <v>7724.7</v>
      </c>
      <c r="IB181" s="108">
        <v>148.13</v>
      </c>
      <c r="IC181" s="108">
        <v>5790.83</v>
      </c>
      <c r="ID181" s="108">
        <v>0</v>
      </c>
      <c r="IF181" s="108">
        <v>18.34</v>
      </c>
      <c r="IH181" s="108">
        <v>40</v>
      </c>
      <c r="II181" s="108">
        <f t="shared" si="67"/>
        <v>78378.31</v>
      </c>
      <c r="IJ181" s="108">
        <f t="shared" si="68"/>
        <v>78378.31</v>
      </c>
      <c r="IM181" s="108">
        <v>38301.190000000024</v>
      </c>
      <c r="IN181" s="108">
        <v>0</v>
      </c>
      <c r="IO181" s="108">
        <v>0</v>
      </c>
      <c r="IP181" s="108">
        <v>341.12</v>
      </c>
      <c r="IQ181" s="108">
        <v>0</v>
      </c>
      <c r="IR181" s="108">
        <v>26014.020000000015</v>
      </c>
      <c r="IS181" s="108">
        <v>0</v>
      </c>
      <c r="IT181" s="108">
        <v>0</v>
      </c>
      <c r="IU181" s="108">
        <v>7724.699999999998</v>
      </c>
      <c r="IV181" s="108">
        <v>148.11000000000001</v>
      </c>
      <c r="IW181" s="108">
        <v>5790.8100000000013</v>
      </c>
      <c r="IX181" s="108">
        <v>0</v>
      </c>
      <c r="IZ181" s="108">
        <v>18.34</v>
      </c>
      <c r="JC181" s="108">
        <f t="shared" si="84"/>
        <v>78338.290000000037</v>
      </c>
      <c r="JD181" s="108">
        <f t="shared" si="69"/>
        <v>78338.290000000037</v>
      </c>
    </row>
    <row r="182" spans="1:264" x14ac:dyDescent="0.25">
      <c r="A182" s="108">
        <v>730146</v>
      </c>
      <c r="N182" s="108">
        <v>0</v>
      </c>
      <c r="O182" s="108">
        <v>0</v>
      </c>
      <c r="P182" s="108">
        <v>0</v>
      </c>
      <c r="Q182" s="108">
        <v>0</v>
      </c>
      <c r="R182" s="108">
        <v>0</v>
      </c>
      <c r="S182" s="108">
        <v>0</v>
      </c>
      <c r="T182" s="108">
        <v>0</v>
      </c>
      <c r="V182" s="108">
        <f t="shared" si="70"/>
        <v>0</v>
      </c>
      <c r="AC182" s="108">
        <v>0</v>
      </c>
      <c r="AD182" s="108">
        <v>0</v>
      </c>
      <c r="AE182" s="108">
        <v>0</v>
      </c>
      <c r="AF182" s="108">
        <v>0</v>
      </c>
      <c r="AG182" s="108">
        <v>0</v>
      </c>
      <c r="AH182" s="108">
        <v>0</v>
      </c>
      <c r="AI182" s="108">
        <v>0</v>
      </c>
      <c r="AL182" s="108">
        <f t="shared" si="76"/>
        <v>0</v>
      </c>
      <c r="AM182" s="108">
        <f t="shared" si="71"/>
        <v>0</v>
      </c>
      <c r="BD182" s="108">
        <f t="shared" si="77"/>
        <v>0</v>
      </c>
      <c r="BI182" s="108">
        <v>0</v>
      </c>
      <c r="BJ182" s="108">
        <v>0</v>
      </c>
      <c r="BR182" s="108">
        <f t="shared" si="78"/>
        <v>0</v>
      </c>
      <c r="BS182" s="108">
        <v>0</v>
      </c>
      <c r="BT182" s="108">
        <v>0</v>
      </c>
      <c r="BU182" s="108">
        <v>0</v>
      </c>
      <c r="BV182" s="108">
        <v>0</v>
      </c>
      <c r="BW182" s="108">
        <v>0</v>
      </c>
      <c r="BX182" s="108">
        <v>0</v>
      </c>
      <c r="BY182" s="108">
        <v>0</v>
      </c>
      <c r="BZ182" s="108">
        <v>0</v>
      </c>
      <c r="CB182" s="108">
        <f t="shared" si="79"/>
        <v>0</v>
      </c>
      <c r="CC182" s="108">
        <f t="shared" si="80"/>
        <v>0</v>
      </c>
      <c r="CT182" s="108">
        <f t="shared" si="72"/>
        <v>0</v>
      </c>
      <c r="CU182" s="108">
        <v>0</v>
      </c>
      <c r="CV182" s="108">
        <v>0</v>
      </c>
      <c r="CW182" s="108">
        <v>0</v>
      </c>
      <c r="CX182" s="108">
        <v>0</v>
      </c>
      <c r="CY182" s="108">
        <v>0</v>
      </c>
      <c r="CZ182" s="108">
        <v>0</v>
      </c>
      <c r="DA182" s="108">
        <v>0</v>
      </c>
      <c r="DB182" s="108">
        <v>0</v>
      </c>
      <c r="DD182" s="108">
        <v>0</v>
      </c>
      <c r="DE182" s="108">
        <f t="shared" si="81"/>
        <v>0</v>
      </c>
      <c r="DF182" s="108">
        <f t="shared" si="82"/>
        <v>0</v>
      </c>
      <c r="DG182" s="108">
        <v>0</v>
      </c>
      <c r="DH182" s="108">
        <v>0</v>
      </c>
      <c r="DI182" s="108">
        <v>0</v>
      </c>
      <c r="DJ182" s="108">
        <v>0</v>
      </c>
      <c r="DK182" s="108">
        <v>0</v>
      </c>
      <c r="DL182" s="108">
        <v>0</v>
      </c>
      <c r="DM182" s="108">
        <v>0</v>
      </c>
      <c r="DN182" s="108">
        <v>0</v>
      </c>
      <c r="DO182" s="108">
        <f t="shared" si="83"/>
        <v>0</v>
      </c>
      <c r="DS182" s="108">
        <f t="shared" si="73"/>
        <v>0</v>
      </c>
      <c r="DT182" s="108">
        <v>0</v>
      </c>
      <c r="DU182" s="108">
        <v>0</v>
      </c>
      <c r="DV182" s="108">
        <v>0</v>
      </c>
      <c r="DW182" s="108">
        <v>0</v>
      </c>
      <c r="DX182" s="108">
        <v>0</v>
      </c>
      <c r="DY182" s="108">
        <v>0</v>
      </c>
      <c r="DZ182" s="108">
        <v>0</v>
      </c>
      <c r="EA182" s="108">
        <v>0</v>
      </c>
      <c r="ED182" s="108">
        <v>0</v>
      </c>
      <c r="EE182" s="108">
        <f t="shared" si="74"/>
        <v>0</v>
      </c>
      <c r="EF182" s="108">
        <f t="shared" si="75"/>
        <v>0</v>
      </c>
      <c r="EG182" s="108">
        <v>324</v>
      </c>
      <c r="EH182" s="108">
        <v>0</v>
      </c>
      <c r="EI182" s="108">
        <v>0</v>
      </c>
      <c r="EJ182" s="108">
        <v>0</v>
      </c>
      <c r="EK182" s="108">
        <v>0</v>
      </c>
      <c r="EL182" s="108">
        <v>0</v>
      </c>
      <c r="EM182" s="108">
        <v>0</v>
      </c>
      <c r="EN182" s="108">
        <f t="shared" si="58"/>
        <v>324</v>
      </c>
      <c r="EO182" s="108">
        <v>0</v>
      </c>
      <c r="EP182" s="108">
        <v>0</v>
      </c>
      <c r="EQ182" s="108">
        <v>0</v>
      </c>
      <c r="ER182" s="108">
        <v>0</v>
      </c>
      <c r="ES182" s="108">
        <v>0</v>
      </c>
      <c r="ET182" s="108">
        <v>0</v>
      </c>
      <c r="EU182" s="108">
        <v>0</v>
      </c>
      <c r="EV182" s="108">
        <v>0</v>
      </c>
      <c r="EW182" s="108">
        <v>94.5</v>
      </c>
      <c r="EX182" s="108">
        <v>0</v>
      </c>
      <c r="EY182" s="108">
        <v>0</v>
      </c>
      <c r="EZ182" s="108">
        <v>0</v>
      </c>
      <c r="FC182" s="108">
        <v>0</v>
      </c>
      <c r="FD182" s="108">
        <f t="shared" si="59"/>
        <v>94.5</v>
      </c>
      <c r="FE182" s="108">
        <f t="shared" si="60"/>
        <v>418.5</v>
      </c>
      <c r="FM182" s="108">
        <f t="shared" si="61"/>
        <v>0</v>
      </c>
      <c r="FU182" s="108">
        <f t="shared" si="57"/>
        <v>0</v>
      </c>
      <c r="FV182" s="108">
        <v>0</v>
      </c>
      <c r="GB182" s="108">
        <f t="shared" si="62"/>
        <v>0</v>
      </c>
      <c r="GJ182" s="108">
        <f t="shared" si="63"/>
        <v>0</v>
      </c>
      <c r="GK182" s="108">
        <v>0</v>
      </c>
      <c r="GL182" s="108">
        <v>0</v>
      </c>
      <c r="GM182" s="108">
        <v>0</v>
      </c>
      <c r="GN182" s="108">
        <v>0</v>
      </c>
      <c r="GO182" s="108">
        <v>0</v>
      </c>
      <c r="GP182" s="108">
        <v>0</v>
      </c>
      <c r="GQ182" s="108">
        <v>0</v>
      </c>
      <c r="GR182" s="108">
        <v>0</v>
      </c>
      <c r="GS182" s="108">
        <v>94.5</v>
      </c>
      <c r="GT182" s="108">
        <v>0</v>
      </c>
      <c r="GU182" s="108">
        <v>0</v>
      </c>
      <c r="GV182" s="108">
        <v>0</v>
      </c>
      <c r="GX182" s="108">
        <v>0</v>
      </c>
      <c r="GY182" s="108">
        <f t="shared" si="64"/>
        <v>94.5</v>
      </c>
      <c r="GZ182" s="108">
        <f t="shared" si="65"/>
        <v>94.5</v>
      </c>
      <c r="HR182" s="108">
        <f t="shared" si="66"/>
        <v>0</v>
      </c>
      <c r="HS182" s="108">
        <v>0</v>
      </c>
      <c r="HT182" s="108">
        <v>0</v>
      </c>
      <c r="HU182" s="108">
        <v>0</v>
      </c>
      <c r="HV182" s="108">
        <v>0</v>
      </c>
      <c r="HW182" s="108">
        <v>0</v>
      </c>
      <c r="HX182" s="108">
        <v>0</v>
      </c>
      <c r="HY182" s="108">
        <v>0</v>
      </c>
      <c r="HZ182" s="108">
        <v>0</v>
      </c>
      <c r="IA182" s="108">
        <v>94.5</v>
      </c>
      <c r="IB182" s="108">
        <v>0</v>
      </c>
      <c r="IC182" s="108">
        <v>0</v>
      </c>
      <c r="ID182" s="108">
        <v>0</v>
      </c>
      <c r="IF182" s="108">
        <v>0</v>
      </c>
      <c r="II182" s="108">
        <f t="shared" si="67"/>
        <v>94.5</v>
      </c>
      <c r="IJ182" s="108">
        <f t="shared" si="68"/>
        <v>94.5</v>
      </c>
      <c r="IM182" s="108">
        <v>0</v>
      </c>
      <c r="IN182" s="108">
        <v>0</v>
      </c>
      <c r="IO182" s="108">
        <v>0</v>
      </c>
      <c r="IP182" s="108">
        <v>0</v>
      </c>
      <c r="IQ182" s="108">
        <v>0</v>
      </c>
      <c r="IR182" s="108">
        <v>0</v>
      </c>
      <c r="IS182" s="108">
        <v>0</v>
      </c>
      <c r="IT182" s="108">
        <v>0</v>
      </c>
      <c r="IU182" s="108">
        <v>94.5</v>
      </c>
      <c r="IV182" s="108">
        <v>0</v>
      </c>
      <c r="IW182" s="108">
        <v>0</v>
      </c>
      <c r="IX182" s="108">
        <v>0</v>
      </c>
      <c r="IZ182" s="108">
        <v>0</v>
      </c>
      <c r="JC182" s="108">
        <f t="shared" si="84"/>
        <v>94.5</v>
      </c>
      <c r="JD182" s="108">
        <f t="shared" si="69"/>
        <v>94.5</v>
      </c>
    </row>
    <row r="183" spans="1:264" ht="15.6" x14ac:dyDescent="0.3">
      <c r="A183" s="108">
        <v>730144</v>
      </c>
      <c r="B183" s="120"/>
      <c r="N183" s="108">
        <v>0</v>
      </c>
      <c r="O183" s="108">
        <v>0</v>
      </c>
      <c r="P183" s="108">
        <v>0</v>
      </c>
      <c r="Q183" s="108">
        <v>332.2</v>
      </c>
      <c r="R183" s="108">
        <v>496.8</v>
      </c>
      <c r="S183" s="108">
        <v>0</v>
      </c>
      <c r="T183" s="108">
        <v>0</v>
      </c>
      <c r="V183" s="108">
        <f t="shared" si="70"/>
        <v>829</v>
      </c>
      <c r="AC183" s="108">
        <v>354.24</v>
      </c>
      <c r="AD183" s="108">
        <v>575.64</v>
      </c>
      <c r="AE183" s="108">
        <v>0</v>
      </c>
      <c r="AF183" s="108">
        <v>324.31</v>
      </c>
      <c r="AG183" s="108">
        <v>709.14</v>
      </c>
      <c r="AH183" s="108">
        <v>0</v>
      </c>
      <c r="AI183" s="108">
        <v>0</v>
      </c>
      <c r="AL183" s="108">
        <f t="shared" si="76"/>
        <v>1963.33</v>
      </c>
      <c r="AM183" s="108">
        <f t="shared" si="71"/>
        <v>2792.33</v>
      </c>
      <c r="BD183" s="108">
        <f t="shared" si="77"/>
        <v>0</v>
      </c>
      <c r="BI183" s="108">
        <v>4.46</v>
      </c>
      <c r="BJ183" s="108">
        <v>0</v>
      </c>
      <c r="BR183" s="108">
        <f t="shared" si="78"/>
        <v>4.46</v>
      </c>
      <c r="BS183" s="108">
        <v>354.24</v>
      </c>
      <c r="BT183" s="108">
        <v>575.64</v>
      </c>
      <c r="BU183" s="108">
        <v>0</v>
      </c>
      <c r="BV183" s="108">
        <v>324.31</v>
      </c>
      <c r="BW183" s="108">
        <v>709.14</v>
      </c>
      <c r="BX183" s="108">
        <v>0</v>
      </c>
      <c r="BY183" s="108">
        <v>0</v>
      </c>
      <c r="BZ183" s="108">
        <v>0</v>
      </c>
      <c r="CB183" s="108">
        <f t="shared" si="79"/>
        <v>1963.33</v>
      </c>
      <c r="CC183" s="108">
        <f t="shared" si="80"/>
        <v>1967.79</v>
      </c>
      <c r="CT183" s="108">
        <f t="shared" si="72"/>
        <v>0</v>
      </c>
      <c r="CU183" s="108">
        <v>354.24</v>
      </c>
      <c r="CV183" s="108">
        <v>575.64</v>
      </c>
      <c r="CW183" s="108">
        <v>0</v>
      </c>
      <c r="CX183" s="108">
        <v>324.31</v>
      </c>
      <c r="CY183" s="108">
        <v>709.14</v>
      </c>
      <c r="CZ183" s="108">
        <v>0</v>
      </c>
      <c r="DA183" s="108">
        <v>0</v>
      </c>
      <c r="DB183" s="108">
        <v>0</v>
      </c>
      <c r="DD183" s="108">
        <v>0</v>
      </c>
      <c r="DE183" s="108">
        <f t="shared" si="81"/>
        <v>1963.33</v>
      </c>
      <c r="DF183" s="108">
        <f t="shared" si="82"/>
        <v>1963.33</v>
      </c>
      <c r="DG183" s="108">
        <v>354.24</v>
      </c>
      <c r="DH183" s="108">
        <v>575.64</v>
      </c>
      <c r="DI183" s="108">
        <v>0</v>
      </c>
      <c r="DJ183" s="108">
        <v>324.31</v>
      </c>
      <c r="DK183" s="108">
        <v>709.14</v>
      </c>
      <c r="DL183" s="108">
        <v>0</v>
      </c>
      <c r="DM183" s="108">
        <v>0</v>
      </c>
      <c r="DN183" s="108">
        <v>0</v>
      </c>
      <c r="DO183" s="108">
        <f t="shared" si="83"/>
        <v>1963.33</v>
      </c>
      <c r="DS183" s="108">
        <f t="shared" si="73"/>
        <v>0</v>
      </c>
      <c r="DT183" s="108">
        <v>354.24</v>
      </c>
      <c r="DU183" s="108">
        <v>575.64000000000021</v>
      </c>
      <c r="DV183" s="108">
        <v>0</v>
      </c>
      <c r="DW183" s="108">
        <v>324.31000000000012</v>
      </c>
      <c r="DX183" s="108">
        <v>709.12000000000069</v>
      </c>
      <c r="DY183" s="108">
        <v>0</v>
      </c>
      <c r="DZ183" s="108">
        <v>0</v>
      </c>
      <c r="EA183" s="108">
        <v>0</v>
      </c>
      <c r="ED183" s="108">
        <v>297.64999999999998</v>
      </c>
      <c r="EE183" s="108">
        <f t="shared" si="74"/>
        <v>2260.9600000000009</v>
      </c>
      <c r="EF183" s="108">
        <f t="shared" si="75"/>
        <v>2260.9600000000009</v>
      </c>
      <c r="EG183" s="108">
        <v>0</v>
      </c>
      <c r="EH183" s="108">
        <v>0</v>
      </c>
      <c r="EI183" s="108">
        <v>0</v>
      </c>
      <c r="EJ183" s="108">
        <v>0</v>
      </c>
      <c r="EK183" s="108">
        <v>486.45</v>
      </c>
      <c r="EL183" s="108">
        <v>0</v>
      </c>
      <c r="EM183" s="108">
        <v>0</v>
      </c>
      <c r="EN183" s="108">
        <f t="shared" si="58"/>
        <v>486.45</v>
      </c>
      <c r="EO183" s="108">
        <v>1621.5</v>
      </c>
      <c r="EP183" s="108">
        <v>0</v>
      </c>
      <c r="EQ183" s="108">
        <v>0</v>
      </c>
      <c r="ER183" s="108">
        <v>0</v>
      </c>
      <c r="ES183" s="108">
        <v>0</v>
      </c>
      <c r="ET183" s="108">
        <v>332.22</v>
      </c>
      <c r="EU183" s="108">
        <v>0</v>
      </c>
      <c r="EV183" s="108">
        <v>0</v>
      </c>
      <c r="EW183" s="108">
        <v>18.899999999999999</v>
      </c>
      <c r="EX183" s="108">
        <v>0</v>
      </c>
      <c r="EY183" s="108">
        <v>486</v>
      </c>
      <c r="EZ183" s="108">
        <v>0</v>
      </c>
      <c r="FD183" s="108">
        <f t="shared" si="59"/>
        <v>2458.62</v>
      </c>
      <c r="FE183" s="108">
        <f t="shared" si="60"/>
        <v>2945.0699999999997</v>
      </c>
      <c r="FM183" s="108">
        <f t="shared" si="61"/>
        <v>0</v>
      </c>
      <c r="FU183" s="108">
        <f t="shared" si="57"/>
        <v>0</v>
      </c>
      <c r="FV183" s="108">
        <v>0</v>
      </c>
      <c r="GB183" s="108">
        <f t="shared" si="62"/>
        <v>0</v>
      </c>
      <c r="GJ183" s="108">
        <f t="shared" si="63"/>
        <v>0</v>
      </c>
      <c r="GK183" s="108">
        <v>1621.5</v>
      </c>
      <c r="GL183" s="108">
        <v>0</v>
      </c>
      <c r="GM183" s="108">
        <v>0</v>
      </c>
      <c r="GN183" s="108">
        <v>0</v>
      </c>
      <c r="GO183" s="108">
        <v>0</v>
      </c>
      <c r="GP183" s="108">
        <v>332.22</v>
      </c>
      <c r="GQ183" s="108">
        <v>0</v>
      </c>
      <c r="GR183" s="108">
        <v>0</v>
      </c>
      <c r="GS183" s="108">
        <v>18.899999999999999</v>
      </c>
      <c r="GT183" s="108">
        <v>0</v>
      </c>
      <c r="GU183" s="108">
        <v>486</v>
      </c>
      <c r="GV183" s="108">
        <v>0</v>
      </c>
      <c r="GX183" s="108">
        <v>0</v>
      </c>
      <c r="GY183" s="108">
        <f t="shared" si="64"/>
        <v>2458.62</v>
      </c>
      <c r="GZ183" s="108">
        <f t="shared" si="65"/>
        <v>2458.62</v>
      </c>
      <c r="HR183" s="108">
        <f t="shared" si="66"/>
        <v>0</v>
      </c>
      <c r="HS183" s="108">
        <v>1621.5</v>
      </c>
      <c r="HT183" s="108">
        <v>0</v>
      </c>
      <c r="HU183" s="108">
        <v>0</v>
      </c>
      <c r="HV183" s="108">
        <v>0</v>
      </c>
      <c r="HW183" s="108">
        <v>0</v>
      </c>
      <c r="HX183" s="108">
        <v>332.22</v>
      </c>
      <c r="HY183" s="108">
        <v>0</v>
      </c>
      <c r="HZ183" s="108">
        <v>0</v>
      </c>
      <c r="IA183" s="108">
        <v>18.899999999999999</v>
      </c>
      <c r="IB183" s="108">
        <v>0</v>
      </c>
      <c r="IC183" s="108">
        <v>486</v>
      </c>
      <c r="ID183" s="108">
        <v>0</v>
      </c>
      <c r="IF183" s="108">
        <v>0</v>
      </c>
      <c r="II183" s="108">
        <f t="shared" si="67"/>
        <v>2458.62</v>
      </c>
      <c r="IJ183" s="108">
        <f t="shared" si="68"/>
        <v>2458.62</v>
      </c>
      <c r="IM183" s="108">
        <v>1621.5</v>
      </c>
      <c r="IN183" s="108">
        <v>0</v>
      </c>
      <c r="IO183" s="108">
        <v>0</v>
      </c>
      <c r="IP183" s="108">
        <v>0</v>
      </c>
      <c r="IQ183" s="108">
        <v>0</v>
      </c>
      <c r="IR183" s="108">
        <v>332.22</v>
      </c>
      <c r="IS183" s="108">
        <v>0</v>
      </c>
      <c r="IT183" s="108">
        <v>0</v>
      </c>
      <c r="IU183" s="108">
        <v>18.899999999999999</v>
      </c>
      <c r="IV183" s="108">
        <v>0</v>
      </c>
      <c r="IW183" s="108">
        <v>486</v>
      </c>
      <c r="IX183" s="108">
        <v>0</v>
      </c>
      <c r="IZ183" s="108">
        <v>0</v>
      </c>
      <c r="JC183" s="108">
        <f t="shared" si="84"/>
        <v>2458.62</v>
      </c>
      <c r="JD183" s="108">
        <f t="shared" si="69"/>
        <v>2458.62</v>
      </c>
    </row>
    <row r="184" spans="1:264" x14ac:dyDescent="0.25">
      <c r="A184" s="107">
        <v>630200</v>
      </c>
      <c r="N184" s="108">
        <v>0</v>
      </c>
      <c r="O184" s="108">
        <v>0</v>
      </c>
      <c r="P184" s="108">
        <v>0</v>
      </c>
      <c r="Q184" s="108">
        <v>0</v>
      </c>
      <c r="R184" s="108">
        <v>0</v>
      </c>
      <c r="S184" s="108">
        <v>0</v>
      </c>
      <c r="T184" s="108">
        <v>0</v>
      </c>
      <c r="V184" s="108">
        <f t="shared" si="70"/>
        <v>0</v>
      </c>
      <c r="AC184" s="108">
        <v>210.6</v>
      </c>
      <c r="AD184" s="108">
        <v>210.6</v>
      </c>
      <c r="AE184" s="108">
        <v>0</v>
      </c>
      <c r="AF184" s="108">
        <v>308.49</v>
      </c>
      <c r="AG184" s="108">
        <v>0</v>
      </c>
      <c r="AH184" s="108">
        <v>0</v>
      </c>
      <c r="AI184" s="108">
        <v>0</v>
      </c>
      <c r="AL184" s="108">
        <f t="shared" si="76"/>
        <v>729.69</v>
      </c>
      <c r="AM184" s="108">
        <f t="shared" si="71"/>
        <v>729.69</v>
      </c>
      <c r="BD184" s="108">
        <f t="shared" si="77"/>
        <v>0</v>
      </c>
      <c r="BI184" s="108">
        <v>31.53</v>
      </c>
      <c r="BJ184" s="108">
        <v>0</v>
      </c>
      <c r="BR184" s="108">
        <f t="shared" si="78"/>
        <v>31.53</v>
      </c>
      <c r="BS184" s="108">
        <v>210.6</v>
      </c>
      <c r="BT184" s="108">
        <v>210.6</v>
      </c>
      <c r="BU184" s="108">
        <v>0</v>
      </c>
      <c r="BV184" s="108">
        <v>308.49</v>
      </c>
      <c r="BW184" s="108">
        <v>0</v>
      </c>
      <c r="BX184" s="108">
        <v>0</v>
      </c>
      <c r="BY184" s="108">
        <v>0</v>
      </c>
      <c r="BZ184" s="108">
        <v>0</v>
      </c>
      <c r="CB184" s="108">
        <f t="shared" si="79"/>
        <v>729.69</v>
      </c>
      <c r="CC184" s="108">
        <f t="shared" si="80"/>
        <v>761.22</v>
      </c>
      <c r="CT184" s="108">
        <f t="shared" si="72"/>
        <v>0</v>
      </c>
      <c r="CU184" s="108">
        <v>210.6</v>
      </c>
      <c r="CV184" s="108">
        <v>210.6</v>
      </c>
      <c r="CW184" s="108">
        <v>0</v>
      </c>
      <c r="CX184" s="108">
        <v>308.49</v>
      </c>
      <c r="CY184" s="108">
        <v>0</v>
      </c>
      <c r="CZ184" s="108">
        <v>0</v>
      </c>
      <c r="DA184" s="108">
        <v>0</v>
      </c>
      <c r="DB184" s="108">
        <v>0</v>
      </c>
      <c r="DD184" s="108">
        <v>0</v>
      </c>
      <c r="DE184" s="108">
        <f t="shared" si="81"/>
        <v>729.69</v>
      </c>
      <c r="DF184" s="108">
        <f t="shared" si="82"/>
        <v>729.69</v>
      </c>
      <c r="DG184" s="108">
        <v>210.6</v>
      </c>
      <c r="DH184" s="108">
        <v>210.6</v>
      </c>
      <c r="DI184" s="108">
        <v>0</v>
      </c>
      <c r="DJ184" s="108">
        <v>308.49</v>
      </c>
      <c r="DK184" s="108">
        <v>0</v>
      </c>
      <c r="DL184" s="108">
        <v>0</v>
      </c>
      <c r="DM184" s="108">
        <v>0</v>
      </c>
      <c r="DN184" s="108">
        <v>0</v>
      </c>
      <c r="DO184" s="108">
        <f t="shared" si="83"/>
        <v>729.69</v>
      </c>
      <c r="DS184" s="108">
        <f t="shared" si="73"/>
        <v>0</v>
      </c>
      <c r="DT184" s="108">
        <v>210.59999999999994</v>
      </c>
      <c r="DU184" s="108">
        <v>210.59999999999994</v>
      </c>
      <c r="DV184" s="108">
        <v>0</v>
      </c>
      <c r="DW184" s="108">
        <v>308.49</v>
      </c>
      <c r="DX184" s="108">
        <v>0</v>
      </c>
      <c r="DY184" s="108">
        <v>0</v>
      </c>
      <c r="DZ184" s="108">
        <v>0</v>
      </c>
      <c r="EA184" s="108">
        <v>0</v>
      </c>
      <c r="ED184" s="108">
        <v>144.03</v>
      </c>
      <c r="EE184" s="108">
        <f t="shared" si="74"/>
        <v>873.7199999999998</v>
      </c>
      <c r="EF184" s="108">
        <f t="shared" si="75"/>
        <v>873.7199999999998</v>
      </c>
      <c r="EG184" s="108">
        <v>0</v>
      </c>
      <c r="EH184" s="108">
        <v>0</v>
      </c>
      <c r="EI184" s="108">
        <v>0</v>
      </c>
      <c r="EJ184" s="108">
        <v>0</v>
      </c>
      <c r="EK184" s="108">
        <v>0</v>
      </c>
      <c r="EL184" s="108">
        <v>0</v>
      </c>
      <c r="EM184" s="108">
        <v>0</v>
      </c>
      <c r="EN184" s="108">
        <f t="shared" si="58"/>
        <v>0</v>
      </c>
      <c r="EO184" s="108">
        <v>0</v>
      </c>
      <c r="EP184" s="108">
        <v>0</v>
      </c>
      <c r="EQ184" s="108">
        <v>0</v>
      </c>
      <c r="ER184" s="108">
        <v>0</v>
      </c>
      <c r="ES184" s="108">
        <v>0</v>
      </c>
      <c r="ET184" s="108">
        <v>830.55</v>
      </c>
      <c r="EU184" s="108">
        <v>0</v>
      </c>
      <c r="EV184" s="108">
        <v>0</v>
      </c>
      <c r="EW184" s="108">
        <v>0</v>
      </c>
      <c r="EX184" s="108">
        <v>0</v>
      </c>
      <c r="EY184" s="108">
        <v>0</v>
      </c>
      <c r="EZ184" s="108">
        <v>0</v>
      </c>
      <c r="FD184" s="108">
        <f t="shared" si="59"/>
        <v>830.55</v>
      </c>
      <c r="FE184" s="108">
        <f t="shared" si="60"/>
        <v>830.55</v>
      </c>
      <c r="FM184" s="108">
        <f t="shared" si="61"/>
        <v>0</v>
      </c>
      <c r="FU184" s="108">
        <f t="shared" si="57"/>
        <v>0</v>
      </c>
      <c r="FV184" s="108">
        <v>0</v>
      </c>
      <c r="GB184" s="108">
        <f t="shared" si="62"/>
        <v>0</v>
      </c>
      <c r="GJ184" s="108">
        <f t="shared" si="63"/>
        <v>0</v>
      </c>
      <c r="GK184" s="108">
        <v>0</v>
      </c>
      <c r="GL184" s="108">
        <v>0</v>
      </c>
      <c r="GM184" s="108">
        <v>0</v>
      </c>
      <c r="GN184" s="108">
        <v>0</v>
      </c>
      <c r="GO184" s="108">
        <v>0</v>
      </c>
      <c r="GP184" s="108">
        <v>830.55</v>
      </c>
      <c r="GQ184" s="108">
        <v>0</v>
      </c>
      <c r="GR184" s="108">
        <v>0</v>
      </c>
      <c r="GS184" s="108">
        <v>0</v>
      </c>
      <c r="GT184" s="108">
        <v>0</v>
      </c>
      <c r="GU184" s="108">
        <v>0</v>
      </c>
      <c r="GV184" s="108">
        <v>0</v>
      </c>
      <c r="GX184" s="108">
        <v>0</v>
      </c>
      <c r="GY184" s="108">
        <f t="shared" si="64"/>
        <v>830.55</v>
      </c>
      <c r="GZ184" s="108">
        <f t="shared" si="65"/>
        <v>830.55</v>
      </c>
      <c r="HR184" s="108">
        <f t="shared" si="66"/>
        <v>0</v>
      </c>
      <c r="HS184" s="108">
        <v>0</v>
      </c>
      <c r="HT184" s="108">
        <v>0</v>
      </c>
      <c r="HU184" s="108">
        <v>0</v>
      </c>
      <c r="HV184" s="108">
        <v>0</v>
      </c>
      <c r="HW184" s="108">
        <v>0</v>
      </c>
      <c r="HX184" s="108">
        <v>830.55</v>
      </c>
      <c r="HY184" s="108">
        <v>0</v>
      </c>
      <c r="HZ184" s="108">
        <v>0</v>
      </c>
      <c r="IA184" s="108">
        <v>0</v>
      </c>
      <c r="IB184" s="108">
        <v>0</v>
      </c>
      <c r="IC184" s="108">
        <v>0</v>
      </c>
      <c r="ID184" s="108">
        <v>0</v>
      </c>
      <c r="IF184" s="108">
        <v>0</v>
      </c>
      <c r="II184" s="108">
        <f t="shared" si="67"/>
        <v>830.55</v>
      </c>
      <c r="IJ184" s="108">
        <f t="shared" si="68"/>
        <v>830.55</v>
      </c>
      <c r="IM184" s="108">
        <v>0</v>
      </c>
      <c r="IN184" s="108">
        <v>0</v>
      </c>
      <c r="IO184" s="108">
        <v>0</v>
      </c>
      <c r="IP184" s="108">
        <v>0</v>
      </c>
      <c r="IQ184" s="108">
        <v>0</v>
      </c>
      <c r="IR184" s="108">
        <v>830.54999999999973</v>
      </c>
      <c r="IS184" s="108">
        <v>0</v>
      </c>
      <c r="IT184" s="108">
        <v>0</v>
      </c>
      <c r="IU184" s="108">
        <v>0</v>
      </c>
      <c r="IV184" s="108">
        <v>0</v>
      </c>
      <c r="IW184" s="108">
        <v>0</v>
      </c>
      <c r="IX184" s="108">
        <v>0</v>
      </c>
      <c r="IZ184" s="108">
        <v>0</v>
      </c>
      <c r="JC184" s="108">
        <f t="shared" si="84"/>
        <v>830.54999999999973</v>
      </c>
      <c r="JD184" s="108">
        <f t="shared" si="69"/>
        <v>830.54999999999973</v>
      </c>
    </row>
    <row r="185" spans="1:264" x14ac:dyDescent="0.25">
      <c r="A185" s="107">
        <v>536103</v>
      </c>
      <c r="N185" s="108">
        <v>-537.6</v>
      </c>
      <c r="O185" s="108">
        <v>0</v>
      </c>
      <c r="P185" s="108">
        <v>0</v>
      </c>
      <c r="Q185" s="108">
        <v>0</v>
      </c>
      <c r="R185" s="108">
        <v>0</v>
      </c>
      <c r="S185" s="108">
        <v>-71.400000000000006</v>
      </c>
      <c r="T185" s="108">
        <v>0</v>
      </c>
      <c r="V185" s="108">
        <f t="shared" si="70"/>
        <v>-609</v>
      </c>
      <c r="AC185" s="108">
        <v>7356.96</v>
      </c>
      <c r="AD185" s="108">
        <v>1460.16</v>
      </c>
      <c r="AE185" s="108">
        <v>616.98</v>
      </c>
      <c r="AF185" s="108">
        <v>3156.09</v>
      </c>
      <c r="AG185" s="108">
        <v>0</v>
      </c>
      <c r="AH185" s="108">
        <v>382.2</v>
      </c>
      <c r="AI185" s="108">
        <v>1875.74</v>
      </c>
      <c r="AL185" s="108">
        <f t="shared" si="76"/>
        <v>14848.130000000001</v>
      </c>
      <c r="AM185" s="108">
        <f t="shared" si="71"/>
        <v>14239.130000000001</v>
      </c>
      <c r="BD185" s="108">
        <f t="shared" si="77"/>
        <v>0</v>
      </c>
      <c r="BI185" s="108">
        <v>529.64</v>
      </c>
      <c r="BJ185" s="108">
        <v>0</v>
      </c>
      <c r="BR185" s="108">
        <f t="shared" si="78"/>
        <v>529.64</v>
      </c>
      <c r="BS185" s="108">
        <v>7356.96</v>
      </c>
      <c r="BT185" s="108">
        <v>1460.16</v>
      </c>
      <c r="BU185" s="108">
        <v>616.98</v>
      </c>
      <c r="BV185" s="108">
        <v>3156.09</v>
      </c>
      <c r="BW185" s="108">
        <v>0</v>
      </c>
      <c r="BX185" s="108">
        <v>382.2</v>
      </c>
      <c r="BY185" s="108">
        <v>1875.74</v>
      </c>
      <c r="BZ185" s="108">
        <v>0</v>
      </c>
      <c r="CB185" s="108">
        <f t="shared" si="79"/>
        <v>14848.130000000001</v>
      </c>
      <c r="CC185" s="108">
        <f t="shared" si="80"/>
        <v>15377.77</v>
      </c>
      <c r="CT185" s="108">
        <f t="shared" si="72"/>
        <v>0</v>
      </c>
      <c r="CU185" s="108">
        <v>7356.96</v>
      </c>
      <c r="CV185" s="108">
        <v>1460.16</v>
      </c>
      <c r="CW185" s="108">
        <v>616.98</v>
      </c>
      <c r="CX185" s="108">
        <v>3156.09</v>
      </c>
      <c r="CY185" s="108">
        <v>0</v>
      </c>
      <c r="CZ185" s="108">
        <v>382.2</v>
      </c>
      <c r="DA185" s="108">
        <v>1875.74</v>
      </c>
      <c r="DB185" s="108">
        <v>0</v>
      </c>
      <c r="DD185" s="108">
        <v>0</v>
      </c>
      <c r="DE185" s="108">
        <f t="shared" si="81"/>
        <v>14848.130000000001</v>
      </c>
      <c r="DF185" s="108">
        <f t="shared" si="82"/>
        <v>14848.130000000001</v>
      </c>
      <c r="DG185" s="108">
        <v>7356.96</v>
      </c>
      <c r="DH185" s="108">
        <v>1460.16</v>
      </c>
      <c r="DI185" s="108">
        <v>616.98</v>
      </c>
      <c r="DJ185" s="108">
        <v>3156.09</v>
      </c>
      <c r="DK185" s="108">
        <v>0</v>
      </c>
      <c r="DL185" s="108">
        <v>382.2</v>
      </c>
      <c r="DM185" s="108">
        <v>1875.74</v>
      </c>
      <c r="DN185" s="108">
        <v>0</v>
      </c>
      <c r="DO185" s="108">
        <f t="shared" si="83"/>
        <v>14848.130000000001</v>
      </c>
      <c r="DS185" s="108">
        <f t="shared" si="73"/>
        <v>0</v>
      </c>
      <c r="DT185" s="108">
        <v>7356.9600000000055</v>
      </c>
      <c r="DU185" s="108">
        <v>1460.1600000000005</v>
      </c>
      <c r="DV185" s="108">
        <v>616.98</v>
      </c>
      <c r="DW185" s="108">
        <v>3156.0899999999965</v>
      </c>
      <c r="DX185" s="108">
        <v>0</v>
      </c>
      <c r="DY185" s="108">
        <v>382.19999999999987</v>
      </c>
      <c r="DZ185" s="108">
        <v>1875.76</v>
      </c>
      <c r="EA185" s="108">
        <v>0</v>
      </c>
      <c r="ED185" s="108">
        <v>0</v>
      </c>
      <c r="EE185" s="108">
        <f t="shared" si="74"/>
        <v>14848.150000000003</v>
      </c>
      <c r="EF185" s="108">
        <f t="shared" si="75"/>
        <v>14848.150000000003</v>
      </c>
      <c r="EG185" s="108">
        <v>-837</v>
      </c>
      <c r="EH185" s="108">
        <v>0</v>
      </c>
      <c r="EI185" s="108">
        <v>0</v>
      </c>
      <c r="EJ185" s="108">
        <v>0</v>
      </c>
      <c r="EK185" s="108">
        <v>0</v>
      </c>
      <c r="EL185" s="108">
        <v>-155</v>
      </c>
      <c r="EM185" s="108">
        <v>0</v>
      </c>
      <c r="EN185" s="108">
        <f t="shared" si="58"/>
        <v>-992</v>
      </c>
      <c r="EO185" s="108">
        <v>0</v>
      </c>
      <c r="EP185" s="108">
        <v>0</v>
      </c>
      <c r="EQ185" s="108">
        <v>0</v>
      </c>
      <c r="ER185" s="108">
        <v>830.55</v>
      </c>
      <c r="ES185" s="108">
        <v>105</v>
      </c>
      <c r="ET185" s="108">
        <v>5483.61</v>
      </c>
      <c r="EU185" s="108">
        <v>0</v>
      </c>
      <c r="EV185" s="108">
        <v>0</v>
      </c>
      <c r="EW185" s="108">
        <v>8031.15</v>
      </c>
      <c r="EX185" s="108">
        <v>262.5</v>
      </c>
      <c r="EY185" s="108">
        <v>1814.4</v>
      </c>
      <c r="EZ185" s="108">
        <v>0</v>
      </c>
      <c r="FC185" s="108">
        <v>1814.72</v>
      </c>
      <c r="FD185" s="108">
        <f t="shared" si="59"/>
        <v>18341.93</v>
      </c>
      <c r="FE185" s="108">
        <f t="shared" si="60"/>
        <v>17349.93</v>
      </c>
      <c r="FM185" s="108">
        <f t="shared" si="61"/>
        <v>0</v>
      </c>
      <c r="FU185" s="108">
        <f t="shared" si="57"/>
        <v>0</v>
      </c>
      <c r="FV185" s="108">
        <v>33.93</v>
      </c>
      <c r="GB185" s="108">
        <f t="shared" si="62"/>
        <v>33.93</v>
      </c>
      <c r="GJ185" s="108">
        <f t="shared" si="63"/>
        <v>0</v>
      </c>
      <c r="GK185" s="108">
        <v>0</v>
      </c>
      <c r="GL185" s="108">
        <v>0</v>
      </c>
      <c r="GM185" s="108">
        <v>0</v>
      </c>
      <c r="GN185" s="108">
        <v>830.55</v>
      </c>
      <c r="GO185" s="108">
        <v>105</v>
      </c>
      <c r="GP185" s="108">
        <v>5483.61</v>
      </c>
      <c r="GQ185" s="108">
        <v>0</v>
      </c>
      <c r="GR185" s="108">
        <v>0</v>
      </c>
      <c r="GS185" s="108">
        <v>8031.15</v>
      </c>
      <c r="GT185" s="108">
        <v>262.5</v>
      </c>
      <c r="GU185" s="108">
        <v>1814.4</v>
      </c>
      <c r="GV185" s="108">
        <v>0</v>
      </c>
      <c r="GX185" s="108">
        <v>33.93</v>
      </c>
      <c r="GY185" s="108">
        <f t="shared" si="64"/>
        <v>16561.14</v>
      </c>
      <c r="GZ185" s="108">
        <f t="shared" si="65"/>
        <v>16595.07</v>
      </c>
      <c r="HR185" s="108">
        <f t="shared" si="66"/>
        <v>0</v>
      </c>
      <c r="HS185" s="108">
        <v>0</v>
      </c>
      <c r="HT185" s="108">
        <v>0</v>
      </c>
      <c r="HU185" s="108">
        <v>0</v>
      </c>
      <c r="HV185" s="108">
        <v>830.55</v>
      </c>
      <c r="HW185" s="108">
        <v>105</v>
      </c>
      <c r="HX185" s="108">
        <v>5483.61</v>
      </c>
      <c r="HY185" s="108">
        <v>0</v>
      </c>
      <c r="HZ185" s="108">
        <v>0</v>
      </c>
      <c r="IA185" s="108">
        <v>8031.15</v>
      </c>
      <c r="IB185" s="108">
        <v>262.5</v>
      </c>
      <c r="IC185" s="108">
        <v>1814.4</v>
      </c>
      <c r="ID185" s="108">
        <v>0</v>
      </c>
      <c r="IF185" s="108">
        <v>33.93</v>
      </c>
      <c r="IH185" s="108">
        <v>40</v>
      </c>
      <c r="II185" s="108">
        <f t="shared" si="67"/>
        <v>16601.14</v>
      </c>
      <c r="IJ185" s="108">
        <f t="shared" si="68"/>
        <v>16601.14</v>
      </c>
      <c r="IM185" s="108">
        <v>0</v>
      </c>
      <c r="IN185" s="108">
        <v>0</v>
      </c>
      <c r="IO185" s="108">
        <v>0</v>
      </c>
      <c r="IP185" s="108">
        <v>830.54999999999973</v>
      </c>
      <c r="IQ185" s="108">
        <v>105</v>
      </c>
      <c r="IR185" s="108">
        <v>5483.5999999999995</v>
      </c>
      <c r="IS185" s="108">
        <v>0</v>
      </c>
      <c r="IT185" s="108">
        <v>0</v>
      </c>
      <c r="IU185" s="108">
        <v>8031.1499999999978</v>
      </c>
      <c r="IV185" s="108">
        <v>262.5</v>
      </c>
      <c r="IW185" s="108">
        <v>1814.4000000000005</v>
      </c>
      <c r="IX185" s="108">
        <v>0</v>
      </c>
      <c r="IZ185" s="108">
        <v>33.93</v>
      </c>
      <c r="JC185" s="108">
        <f t="shared" si="84"/>
        <v>16561.129999999997</v>
      </c>
      <c r="JD185" s="108">
        <f t="shared" si="69"/>
        <v>16561.129999999997</v>
      </c>
    </row>
    <row r="186" spans="1:264" x14ac:dyDescent="0.25">
      <c r="A186" s="107">
        <v>580731</v>
      </c>
      <c r="B186" s="119"/>
      <c r="N186" s="108">
        <v>-614.4</v>
      </c>
      <c r="O186" s="108">
        <v>-614.4</v>
      </c>
      <c r="P186" s="108">
        <v>0</v>
      </c>
      <c r="Q186" s="108">
        <v>0</v>
      </c>
      <c r="R186" s="108">
        <v>0</v>
      </c>
      <c r="S186" s="108">
        <v>0</v>
      </c>
      <c r="T186" s="108">
        <v>0</v>
      </c>
      <c r="V186" s="108">
        <f t="shared" si="70"/>
        <v>-1228.8</v>
      </c>
      <c r="AC186" s="108">
        <v>6936.17</v>
      </c>
      <c r="AD186" s="108">
        <v>5120.6899999999996</v>
      </c>
      <c r="AE186" s="108">
        <v>389.17</v>
      </c>
      <c r="AF186" s="108">
        <v>5602.65</v>
      </c>
      <c r="AG186" s="108">
        <v>10548.4</v>
      </c>
      <c r="AH186" s="108">
        <v>49.2</v>
      </c>
      <c r="AI186" s="108">
        <v>1216.22</v>
      </c>
      <c r="AL186" s="108">
        <f t="shared" si="76"/>
        <v>29862.500000000004</v>
      </c>
      <c r="AM186" s="108">
        <f t="shared" si="71"/>
        <v>28633.700000000004</v>
      </c>
      <c r="BD186" s="108">
        <f t="shared" si="77"/>
        <v>0</v>
      </c>
      <c r="BI186" s="108">
        <v>465.49</v>
      </c>
      <c r="BJ186" s="108">
        <v>0</v>
      </c>
      <c r="BR186" s="108">
        <f t="shared" si="78"/>
        <v>465.49</v>
      </c>
      <c r="BS186" s="108">
        <v>6936.17</v>
      </c>
      <c r="BT186" s="108">
        <v>5120.6899999999996</v>
      </c>
      <c r="BU186" s="108">
        <v>389.17</v>
      </c>
      <c r="BV186" s="108">
        <v>5602.65</v>
      </c>
      <c r="BW186" s="108">
        <v>10548.4</v>
      </c>
      <c r="BX186" s="108">
        <v>49.2</v>
      </c>
      <c r="BY186" s="108">
        <v>1216.22</v>
      </c>
      <c r="BZ186" s="108">
        <v>0</v>
      </c>
      <c r="CA186" s="108">
        <v>938</v>
      </c>
      <c r="CB186" s="108">
        <f t="shared" si="79"/>
        <v>30800.500000000004</v>
      </c>
      <c r="CC186" s="108">
        <f t="shared" si="80"/>
        <v>31265.990000000005</v>
      </c>
      <c r="CT186" s="108">
        <f t="shared" si="72"/>
        <v>0</v>
      </c>
      <c r="CU186" s="108">
        <v>6936.17</v>
      </c>
      <c r="CV186" s="108">
        <v>5120.6899999999996</v>
      </c>
      <c r="CW186" s="108">
        <v>389.17</v>
      </c>
      <c r="CX186" s="108">
        <v>5602.65</v>
      </c>
      <c r="CY186" s="108">
        <v>10548.4</v>
      </c>
      <c r="CZ186" s="108">
        <v>49.2</v>
      </c>
      <c r="DA186" s="108">
        <v>1216.22</v>
      </c>
      <c r="DB186" s="108">
        <v>0</v>
      </c>
      <c r="DD186" s="108">
        <v>0</v>
      </c>
      <c r="DE186" s="108">
        <f t="shared" si="81"/>
        <v>29862.500000000004</v>
      </c>
      <c r="DF186" s="108">
        <f t="shared" si="82"/>
        <v>29862.500000000004</v>
      </c>
      <c r="DG186" s="108">
        <v>6936.17</v>
      </c>
      <c r="DH186" s="108">
        <v>5120.6899999999996</v>
      </c>
      <c r="DI186" s="108">
        <v>389.17</v>
      </c>
      <c r="DJ186" s="108">
        <v>5602.65</v>
      </c>
      <c r="DK186" s="108">
        <v>10548.4</v>
      </c>
      <c r="DL186" s="108">
        <v>49.2</v>
      </c>
      <c r="DM186" s="108">
        <v>1216.22</v>
      </c>
      <c r="DN186" s="108">
        <v>0</v>
      </c>
      <c r="DO186" s="108">
        <f t="shared" si="83"/>
        <v>29862.500000000004</v>
      </c>
      <c r="DS186" s="108">
        <f t="shared" si="73"/>
        <v>0</v>
      </c>
      <c r="DT186" s="108">
        <v>6936.1700000000164</v>
      </c>
      <c r="DU186" s="108">
        <v>5120.6900000000051</v>
      </c>
      <c r="DV186" s="108">
        <v>389.17999999999967</v>
      </c>
      <c r="DW186" s="108">
        <v>5602.6700000000019</v>
      </c>
      <c r="DX186" s="108">
        <v>10548.400000000011</v>
      </c>
      <c r="DY186" s="108">
        <v>49.200000000000017</v>
      </c>
      <c r="DZ186" s="108">
        <v>1216.2399999999991</v>
      </c>
      <c r="EA186" s="108">
        <v>0</v>
      </c>
      <c r="EC186" s="108">
        <v>80</v>
      </c>
      <c r="ED186" s="108">
        <v>4914.8500000000004</v>
      </c>
      <c r="EE186" s="108">
        <f t="shared" si="74"/>
        <v>34857.400000000038</v>
      </c>
      <c r="EF186" s="108">
        <f t="shared" si="75"/>
        <v>34857.400000000038</v>
      </c>
      <c r="EG186" s="108">
        <v>2203.1999999999998</v>
      </c>
      <c r="EH186" s="108">
        <v>0</v>
      </c>
      <c r="EI186" s="108">
        <v>0</v>
      </c>
      <c r="EJ186" s="108">
        <v>949.2</v>
      </c>
      <c r="EK186" s="108">
        <v>3124.09</v>
      </c>
      <c r="EL186" s="108">
        <v>246</v>
      </c>
      <c r="EM186" s="108">
        <v>0</v>
      </c>
      <c r="EN186" s="108">
        <f t="shared" si="58"/>
        <v>6522.49</v>
      </c>
      <c r="EO186" s="108">
        <v>11382.94</v>
      </c>
      <c r="EP186" s="108">
        <v>0</v>
      </c>
      <c r="EQ186" s="108">
        <v>0</v>
      </c>
      <c r="ER186" s="108">
        <v>0</v>
      </c>
      <c r="ES186" s="108">
        <v>0</v>
      </c>
      <c r="ET186" s="108">
        <v>11375.57</v>
      </c>
      <c r="EU186" s="108">
        <v>0</v>
      </c>
      <c r="EV186" s="108">
        <v>0</v>
      </c>
      <c r="EW186" s="108">
        <v>5072.63</v>
      </c>
      <c r="EX186" s="108">
        <v>45</v>
      </c>
      <c r="EY186" s="108">
        <v>3685.5</v>
      </c>
      <c r="EZ186" s="108">
        <v>0</v>
      </c>
      <c r="FD186" s="108">
        <f t="shared" si="59"/>
        <v>31561.640000000003</v>
      </c>
      <c r="FE186" s="108">
        <f t="shared" si="60"/>
        <v>38084.130000000005</v>
      </c>
      <c r="FM186" s="108">
        <f t="shared" si="61"/>
        <v>0</v>
      </c>
      <c r="FU186" s="108">
        <f t="shared" si="57"/>
        <v>0</v>
      </c>
      <c r="FV186" s="108">
        <v>0</v>
      </c>
      <c r="GB186" s="108">
        <f t="shared" si="62"/>
        <v>0</v>
      </c>
      <c r="GJ186" s="108">
        <f t="shared" si="63"/>
        <v>0</v>
      </c>
      <c r="GK186" s="108">
        <v>11382.94</v>
      </c>
      <c r="GL186" s="108">
        <v>0</v>
      </c>
      <c r="GM186" s="108">
        <v>0</v>
      </c>
      <c r="GN186" s="108">
        <v>0</v>
      </c>
      <c r="GO186" s="108">
        <v>0</v>
      </c>
      <c r="GP186" s="108">
        <v>11375.57</v>
      </c>
      <c r="GQ186" s="108">
        <v>0</v>
      </c>
      <c r="GR186" s="108">
        <v>0</v>
      </c>
      <c r="GS186" s="108">
        <v>5072.63</v>
      </c>
      <c r="GT186" s="108">
        <v>45</v>
      </c>
      <c r="GU186" s="108">
        <v>3685.5</v>
      </c>
      <c r="GV186" s="108">
        <v>0</v>
      </c>
      <c r="GX186" s="108">
        <v>0</v>
      </c>
      <c r="GY186" s="108">
        <f t="shared" si="64"/>
        <v>31561.640000000003</v>
      </c>
      <c r="GZ186" s="108">
        <f t="shared" si="65"/>
        <v>31561.640000000003</v>
      </c>
      <c r="HR186" s="108">
        <f t="shared" si="66"/>
        <v>0</v>
      </c>
      <c r="HS186" s="108">
        <v>11382.94</v>
      </c>
      <c r="HT186" s="108">
        <v>0</v>
      </c>
      <c r="HU186" s="108">
        <v>0</v>
      </c>
      <c r="HV186" s="108">
        <v>0</v>
      </c>
      <c r="HW186" s="108">
        <v>0</v>
      </c>
      <c r="HX186" s="108">
        <v>11375.57</v>
      </c>
      <c r="HY186" s="108">
        <v>0</v>
      </c>
      <c r="HZ186" s="108">
        <v>0</v>
      </c>
      <c r="IA186" s="108">
        <v>5072.63</v>
      </c>
      <c r="IB186" s="108">
        <v>45</v>
      </c>
      <c r="IC186" s="108">
        <v>3685.5</v>
      </c>
      <c r="ID186" s="108">
        <v>0</v>
      </c>
      <c r="IF186" s="108">
        <v>0</v>
      </c>
      <c r="II186" s="108">
        <f t="shared" si="67"/>
        <v>31561.640000000003</v>
      </c>
      <c r="IJ186" s="108">
        <f t="shared" si="68"/>
        <v>31561.640000000003</v>
      </c>
      <c r="IM186" s="108">
        <v>11382.929999999995</v>
      </c>
      <c r="IN186" s="108">
        <v>0</v>
      </c>
      <c r="IO186" s="108">
        <v>0</v>
      </c>
      <c r="IP186" s="108">
        <v>0</v>
      </c>
      <c r="IQ186" s="108">
        <v>0</v>
      </c>
      <c r="IR186" s="108">
        <v>11375.580000000002</v>
      </c>
      <c r="IS186" s="108">
        <v>0</v>
      </c>
      <c r="IT186" s="108">
        <v>0</v>
      </c>
      <c r="IU186" s="108">
        <v>5072.6099999999979</v>
      </c>
      <c r="IV186" s="108">
        <v>45</v>
      </c>
      <c r="IW186" s="108">
        <v>3685.5</v>
      </c>
      <c r="IX186" s="108">
        <v>0</v>
      </c>
      <c r="IZ186" s="108">
        <v>0</v>
      </c>
      <c r="JC186" s="108">
        <f t="shared" si="84"/>
        <v>31561.619999999992</v>
      </c>
      <c r="JD186" s="108">
        <f t="shared" si="69"/>
        <v>31561.619999999992</v>
      </c>
    </row>
    <row r="187" spans="1:264" x14ac:dyDescent="0.25">
      <c r="A187" s="107">
        <v>730171</v>
      </c>
      <c r="B187" s="119"/>
      <c r="N187" s="108">
        <v>0</v>
      </c>
      <c r="O187" s="108">
        <v>0</v>
      </c>
      <c r="P187" s="108">
        <v>0</v>
      </c>
      <c r="Q187" s="108">
        <v>0</v>
      </c>
      <c r="R187" s="108">
        <v>-279.45</v>
      </c>
      <c r="S187" s="108">
        <v>0</v>
      </c>
      <c r="T187" s="108">
        <v>0</v>
      </c>
      <c r="V187" s="108">
        <f t="shared" si="70"/>
        <v>-279.45</v>
      </c>
      <c r="AC187" s="108">
        <v>0</v>
      </c>
      <c r="AD187" s="108">
        <v>0</v>
      </c>
      <c r="AE187" s="108">
        <v>0</v>
      </c>
      <c r="AF187" s="108">
        <v>0</v>
      </c>
      <c r="AG187" s="108">
        <v>2970.59</v>
      </c>
      <c r="AH187" s="108">
        <v>0</v>
      </c>
      <c r="AI187" s="108">
        <v>0</v>
      </c>
      <c r="AL187" s="108">
        <f t="shared" si="76"/>
        <v>2970.59</v>
      </c>
      <c r="AM187" s="108">
        <f t="shared" si="71"/>
        <v>2691.1400000000003</v>
      </c>
      <c r="BD187" s="108">
        <f t="shared" si="77"/>
        <v>0</v>
      </c>
      <c r="BI187" s="108">
        <v>0</v>
      </c>
      <c r="BJ187" s="108">
        <v>0</v>
      </c>
      <c r="BR187" s="108">
        <f t="shared" si="78"/>
        <v>0</v>
      </c>
      <c r="BS187" s="108">
        <v>0</v>
      </c>
      <c r="BT187" s="108">
        <v>0</v>
      </c>
      <c r="BU187" s="108">
        <v>0</v>
      </c>
      <c r="BV187" s="108">
        <v>0</v>
      </c>
      <c r="BW187" s="108">
        <v>2970.59</v>
      </c>
      <c r="BX187" s="108">
        <v>0</v>
      </c>
      <c r="BY187" s="108">
        <v>0</v>
      </c>
      <c r="BZ187" s="108">
        <v>0</v>
      </c>
      <c r="CB187" s="108">
        <f t="shared" si="79"/>
        <v>2970.59</v>
      </c>
      <c r="CC187" s="108">
        <f t="shared" si="80"/>
        <v>2970.59</v>
      </c>
      <c r="CT187" s="108">
        <f t="shared" si="72"/>
        <v>0</v>
      </c>
      <c r="CU187" s="108">
        <v>0</v>
      </c>
      <c r="CV187" s="108">
        <v>0</v>
      </c>
      <c r="CW187" s="108">
        <v>0</v>
      </c>
      <c r="CX187" s="108">
        <v>0</v>
      </c>
      <c r="CY187" s="108">
        <v>2970.59</v>
      </c>
      <c r="CZ187" s="108">
        <v>0</v>
      </c>
      <c r="DA187" s="108">
        <v>0</v>
      </c>
      <c r="DB187" s="108">
        <v>0</v>
      </c>
      <c r="DD187" s="108">
        <v>0</v>
      </c>
      <c r="DE187" s="108">
        <f t="shared" si="81"/>
        <v>2970.59</v>
      </c>
      <c r="DF187" s="108">
        <f t="shared" si="82"/>
        <v>2970.59</v>
      </c>
      <c r="DG187" s="108">
        <v>0</v>
      </c>
      <c r="DH187" s="108">
        <v>0</v>
      </c>
      <c r="DI187" s="108">
        <v>0</v>
      </c>
      <c r="DJ187" s="108">
        <v>0</v>
      </c>
      <c r="DK187" s="108">
        <v>2970.59</v>
      </c>
      <c r="DL187" s="108">
        <v>0</v>
      </c>
      <c r="DM187" s="108">
        <v>0</v>
      </c>
      <c r="DN187" s="108">
        <v>0</v>
      </c>
      <c r="DO187" s="108">
        <f t="shared" si="83"/>
        <v>2970.59</v>
      </c>
      <c r="DS187" s="108">
        <f t="shared" si="73"/>
        <v>0</v>
      </c>
      <c r="DT187" s="108">
        <v>0</v>
      </c>
      <c r="DU187" s="108">
        <v>0</v>
      </c>
      <c r="DV187" s="108">
        <v>0</v>
      </c>
      <c r="DW187" s="108">
        <v>0</v>
      </c>
      <c r="DX187" s="108">
        <v>2970.58</v>
      </c>
      <c r="DY187" s="108">
        <v>0</v>
      </c>
      <c r="DZ187" s="108">
        <v>0</v>
      </c>
      <c r="EA187" s="108">
        <v>0</v>
      </c>
      <c r="ED187" s="108">
        <v>0</v>
      </c>
      <c r="EE187" s="108">
        <f t="shared" si="74"/>
        <v>2970.58</v>
      </c>
      <c r="EF187" s="108">
        <f t="shared" si="75"/>
        <v>2970.58</v>
      </c>
      <c r="EG187" s="108">
        <v>0</v>
      </c>
      <c r="EH187" s="108">
        <v>0</v>
      </c>
      <c r="EI187" s="108">
        <v>0</v>
      </c>
      <c r="EJ187" s="108">
        <v>0</v>
      </c>
      <c r="EK187" s="108">
        <v>0</v>
      </c>
      <c r="EL187" s="108">
        <v>0</v>
      </c>
      <c r="EM187" s="108">
        <v>0</v>
      </c>
      <c r="EN187" s="108">
        <f t="shared" si="58"/>
        <v>0</v>
      </c>
      <c r="EO187" s="108">
        <v>4540.2</v>
      </c>
      <c r="EP187" s="108">
        <v>0</v>
      </c>
      <c r="EQ187" s="108">
        <v>0</v>
      </c>
      <c r="ER187" s="108">
        <v>0</v>
      </c>
      <c r="ES187" s="108">
        <v>0</v>
      </c>
      <c r="ET187" s="108">
        <v>664.44</v>
      </c>
      <c r="EU187" s="108">
        <v>0</v>
      </c>
      <c r="EV187" s="108">
        <v>0</v>
      </c>
      <c r="EW187" s="108">
        <v>0</v>
      </c>
      <c r="EX187" s="108">
        <v>0</v>
      </c>
      <c r="EY187" s="108">
        <v>0</v>
      </c>
      <c r="EZ187" s="108">
        <v>0</v>
      </c>
      <c r="FC187" s="108">
        <v>576.1</v>
      </c>
      <c r="FD187" s="108">
        <f t="shared" si="59"/>
        <v>5780.74</v>
      </c>
      <c r="FE187" s="108">
        <f t="shared" si="60"/>
        <v>5780.74</v>
      </c>
      <c r="FM187" s="108">
        <f t="shared" si="61"/>
        <v>0</v>
      </c>
      <c r="FU187" s="108">
        <f t="shared" si="57"/>
        <v>0</v>
      </c>
      <c r="FV187" s="108">
        <v>0</v>
      </c>
      <c r="GB187" s="108">
        <f t="shared" si="62"/>
        <v>0</v>
      </c>
      <c r="GJ187" s="108">
        <f t="shared" si="63"/>
        <v>0</v>
      </c>
      <c r="GK187" s="108">
        <v>4540.2</v>
      </c>
      <c r="GL187" s="108">
        <v>0</v>
      </c>
      <c r="GM187" s="108">
        <v>0</v>
      </c>
      <c r="GN187" s="108">
        <v>0</v>
      </c>
      <c r="GO187" s="108">
        <v>0</v>
      </c>
      <c r="GP187" s="108">
        <v>664.44</v>
      </c>
      <c r="GQ187" s="108">
        <v>0</v>
      </c>
      <c r="GR187" s="108">
        <v>0</v>
      </c>
      <c r="GS187" s="108">
        <v>0</v>
      </c>
      <c r="GT187" s="108">
        <v>0</v>
      </c>
      <c r="GU187" s="108">
        <v>0</v>
      </c>
      <c r="GV187" s="108">
        <v>0</v>
      </c>
      <c r="GX187" s="108">
        <v>0</v>
      </c>
      <c r="GY187" s="108">
        <f t="shared" si="64"/>
        <v>5204.6399999999994</v>
      </c>
      <c r="GZ187" s="108">
        <f t="shared" si="65"/>
        <v>5204.6399999999994</v>
      </c>
      <c r="HR187" s="108">
        <f t="shared" si="66"/>
        <v>0</v>
      </c>
      <c r="HS187" s="108">
        <v>4540.2</v>
      </c>
      <c r="HT187" s="108">
        <v>0</v>
      </c>
      <c r="HU187" s="108">
        <v>0</v>
      </c>
      <c r="HV187" s="108">
        <v>0</v>
      </c>
      <c r="HW187" s="108">
        <v>0</v>
      </c>
      <c r="HX187" s="108">
        <v>664.44</v>
      </c>
      <c r="HY187" s="108">
        <v>0</v>
      </c>
      <c r="HZ187" s="108">
        <v>0</v>
      </c>
      <c r="IA187" s="108">
        <v>0</v>
      </c>
      <c r="IB187" s="108">
        <v>0</v>
      </c>
      <c r="IC187" s="108">
        <v>0</v>
      </c>
      <c r="ID187" s="108">
        <v>0</v>
      </c>
      <c r="IF187" s="108">
        <v>0</v>
      </c>
      <c r="II187" s="108">
        <f t="shared" si="67"/>
        <v>5204.6399999999994</v>
      </c>
      <c r="IJ187" s="108">
        <f t="shared" si="68"/>
        <v>5204.6399999999994</v>
      </c>
      <c r="IM187" s="108">
        <v>4540.199999999998</v>
      </c>
      <c r="IN187" s="108">
        <v>0</v>
      </c>
      <c r="IO187" s="108">
        <v>0</v>
      </c>
      <c r="IP187" s="108">
        <v>0</v>
      </c>
      <c r="IQ187" s="108">
        <v>0</v>
      </c>
      <c r="IR187" s="108">
        <v>664.44</v>
      </c>
      <c r="IS187" s="108">
        <v>0</v>
      </c>
      <c r="IT187" s="108">
        <v>0</v>
      </c>
      <c r="IU187" s="108">
        <v>0</v>
      </c>
      <c r="IV187" s="108">
        <v>0</v>
      </c>
      <c r="IW187" s="108">
        <v>0</v>
      </c>
      <c r="IX187" s="108">
        <v>0</v>
      </c>
      <c r="IZ187" s="108">
        <v>0</v>
      </c>
      <c r="JC187" s="108">
        <f t="shared" si="84"/>
        <v>5204.6399999999976</v>
      </c>
      <c r="JD187" s="108">
        <f t="shared" si="69"/>
        <v>5204.6399999999976</v>
      </c>
    </row>
    <row r="188" spans="1:264" x14ac:dyDescent="0.25">
      <c r="A188" s="107">
        <v>730147</v>
      </c>
      <c r="N188" s="108">
        <v>0</v>
      </c>
      <c r="O188" s="108">
        <v>0</v>
      </c>
      <c r="P188" s="108">
        <v>0</v>
      </c>
      <c r="Q188" s="108">
        <v>0</v>
      </c>
      <c r="R188" s="108">
        <v>0</v>
      </c>
      <c r="S188" s="108">
        <v>0</v>
      </c>
      <c r="T188" s="108">
        <v>0</v>
      </c>
      <c r="V188" s="108">
        <f t="shared" si="70"/>
        <v>0</v>
      </c>
      <c r="AC188" s="108">
        <v>421.2</v>
      </c>
      <c r="AD188" s="108">
        <v>210.6</v>
      </c>
      <c r="AE188" s="108">
        <v>0</v>
      </c>
      <c r="AF188" s="108">
        <v>0</v>
      </c>
      <c r="AG188" s="108">
        <v>843.18</v>
      </c>
      <c r="AH188" s="108">
        <v>39</v>
      </c>
      <c r="AI188" s="108">
        <v>0</v>
      </c>
      <c r="AL188" s="108">
        <f t="shared" si="76"/>
        <v>1513.98</v>
      </c>
      <c r="AM188" s="108">
        <f t="shared" si="71"/>
        <v>1513.98</v>
      </c>
      <c r="BD188" s="108">
        <f t="shared" si="77"/>
        <v>0</v>
      </c>
      <c r="BI188" s="108">
        <v>38.47</v>
      </c>
      <c r="BJ188" s="108">
        <v>0</v>
      </c>
      <c r="BR188" s="108">
        <f t="shared" si="78"/>
        <v>38.47</v>
      </c>
      <c r="BS188" s="108">
        <v>421.2</v>
      </c>
      <c r="BT188" s="108">
        <v>210.6</v>
      </c>
      <c r="BU188" s="108">
        <v>0</v>
      </c>
      <c r="BV188" s="108">
        <v>0</v>
      </c>
      <c r="BW188" s="108">
        <v>843.18</v>
      </c>
      <c r="BX188" s="108">
        <v>39</v>
      </c>
      <c r="BY188" s="108">
        <v>0</v>
      </c>
      <c r="BZ188" s="108">
        <v>0</v>
      </c>
      <c r="CB188" s="108">
        <f t="shared" si="79"/>
        <v>1513.98</v>
      </c>
      <c r="CC188" s="108">
        <f t="shared" si="80"/>
        <v>1552.45</v>
      </c>
      <c r="CT188" s="108">
        <f t="shared" si="72"/>
        <v>0</v>
      </c>
      <c r="CU188" s="108">
        <v>421.2</v>
      </c>
      <c r="CV188" s="108">
        <v>210.6</v>
      </c>
      <c r="CW188" s="108">
        <v>0</v>
      </c>
      <c r="CX188" s="108">
        <v>0</v>
      </c>
      <c r="CY188" s="108">
        <v>843.18</v>
      </c>
      <c r="CZ188" s="108">
        <v>39</v>
      </c>
      <c r="DA188" s="108">
        <v>0</v>
      </c>
      <c r="DB188" s="108">
        <v>0</v>
      </c>
      <c r="DD188" s="108">
        <v>0</v>
      </c>
      <c r="DE188" s="108">
        <f t="shared" si="81"/>
        <v>1513.98</v>
      </c>
      <c r="DF188" s="108">
        <f t="shared" si="82"/>
        <v>1513.98</v>
      </c>
      <c r="DG188" s="108">
        <v>421.2</v>
      </c>
      <c r="DH188" s="108">
        <v>210.6</v>
      </c>
      <c r="DI188" s="108">
        <v>0</v>
      </c>
      <c r="DJ188" s="108">
        <v>0</v>
      </c>
      <c r="DK188" s="108">
        <v>843.18</v>
      </c>
      <c r="DL188" s="108">
        <v>39</v>
      </c>
      <c r="DM188" s="108">
        <v>0</v>
      </c>
      <c r="DN188" s="108">
        <v>0</v>
      </c>
      <c r="DO188" s="108">
        <f t="shared" si="83"/>
        <v>1513.98</v>
      </c>
      <c r="DS188" s="108">
        <f t="shared" si="73"/>
        <v>0</v>
      </c>
      <c r="DT188" s="108">
        <v>421.19999999999987</v>
      </c>
      <c r="DU188" s="108">
        <v>210.59999999999994</v>
      </c>
      <c r="DV188" s="108">
        <v>0</v>
      </c>
      <c r="DW188" s="108">
        <v>0</v>
      </c>
      <c r="DX188" s="108">
        <v>843.18000000000018</v>
      </c>
      <c r="DY188" s="108">
        <v>39</v>
      </c>
      <c r="DZ188" s="108">
        <v>0</v>
      </c>
      <c r="EA188" s="108">
        <v>0</v>
      </c>
      <c r="ED188" s="108">
        <v>0</v>
      </c>
      <c r="EE188" s="108">
        <f t="shared" si="74"/>
        <v>1513.98</v>
      </c>
      <c r="EF188" s="108">
        <f t="shared" si="75"/>
        <v>1513.98</v>
      </c>
      <c r="EG188" s="108">
        <v>0</v>
      </c>
      <c r="EH188" s="108">
        <v>0</v>
      </c>
      <c r="EI188" s="108">
        <v>0</v>
      </c>
      <c r="EJ188" s="108">
        <v>0</v>
      </c>
      <c r="EK188" s="108">
        <v>0</v>
      </c>
      <c r="EL188" s="108">
        <v>0</v>
      </c>
      <c r="EM188" s="108">
        <v>0</v>
      </c>
      <c r="EN188" s="108">
        <f t="shared" si="58"/>
        <v>0</v>
      </c>
      <c r="EO188" s="108">
        <v>3026.8</v>
      </c>
      <c r="EP188" s="108">
        <v>0</v>
      </c>
      <c r="EQ188" s="108">
        <v>0</v>
      </c>
      <c r="ER188" s="108">
        <v>0</v>
      </c>
      <c r="ES188" s="108">
        <v>0</v>
      </c>
      <c r="ET188" s="108">
        <v>664.44</v>
      </c>
      <c r="EU188" s="108">
        <v>0</v>
      </c>
      <c r="EV188" s="108">
        <v>0</v>
      </c>
      <c r="EW188" s="108">
        <v>0</v>
      </c>
      <c r="EX188" s="108">
        <v>0</v>
      </c>
      <c r="EY188" s="108">
        <v>0</v>
      </c>
      <c r="EZ188" s="108">
        <v>0</v>
      </c>
      <c r="FC188" s="108">
        <v>144.03</v>
      </c>
      <c r="FD188" s="108">
        <f t="shared" si="59"/>
        <v>3835.2700000000004</v>
      </c>
      <c r="FE188" s="108">
        <f t="shared" si="60"/>
        <v>3835.2700000000004</v>
      </c>
      <c r="FM188" s="108">
        <f t="shared" si="61"/>
        <v>0</v>
      </c>
      <c r="FU188" s="108">
        <f t="shared" si="57"/>
        <v>0</v>
      </c>
      <c r="FV188" s="108">
        <v>28.27</v>
      </c>
      <c r="GB188" s="108">
        <f t="shared" si="62"/>
        <v>28.27</v>
      </c>
      <c r="GJ188" s="108">
        <f t="shared" si="63"/>
        <v>0</v>
      </c>
      <c r="GK188" s="108">
        <v>3026.8</v>
      </c>
      <c r="GL188" s="108">
        <v>0</v>
      </c>
      <c r="GM188" s="108">
        <v>0</v>
      </c>
      <c r="GN188" s="108">
        <v>0</v>
      </c>
      <c r="GO188" s="108">
        <v>0</v>
      </c>
      <c r="GP188" s="108">
        <v>664.44</v>
      </c>
      <c r="GQ188" s="108">
        <v>0</v>
      </c>
      <c r="GR188" s="108">
        <v>0</v>
      </c>
      <c r="GS188" s="108">
        <v>0</v>
      </c>
      <c r="GT188" s="108">
        <v>0</v>
      </c>
      <c r="GU188" s="108">
        <v>0</v>
      </c>
      <c r="GV188" s="108">
        <v>0</v>
      </c>
      <c r="GX188" s="108">
        <v>28.27</v>
      </c>
      <c r="GY188" s="108">
        <f t="shared" si="64"/>
        <v>3719.51</v>
      </c>
      <c r="GZ188" s="108">
        <f t="shared" si="65"/>
        <v>3747.78</v>
      </c>
      <c r="HR188" s="108">
        <f t="shared" si="66"/>
        <v>0</v>
      </c>
      <c r="HS188" s="108">
        <v>3026.8</v>
      </c>
      <c r="HT188" s="108">
        <v>0</v>
      </c>
      <c r="HU188" s="108">
        <v>0</v>
      </c>
      <c r="HV188" s="108">
        <v>0</v>
      </c>
      <c r="HW188" s="108">
        <v>0</v>
      </c>
      <c r="HX188" s="108">
        <v>664.44</v>
      </c>
      <c r="HY188" s="108">
        <v>0</v>
      </c>
      <c r="HZ188" s="108">
        <v>0</v>
      </c>
      <c r="IA188" s="108">
        <v>0</v>
      </c>
      <c r="IB188" s="108">
        <v>0</v>
      </c>
      <c r="IC188" s="108">
        <v>0</v>
      </c>
      <c r="ID188" s="108">
        <v>0</v>
      </c>
      <c r="IF188" s="108">
        <v>28.27</v>
      </c>
      <c r="II188" s="108">
        <f t="shared" si="67"/>
        <v>3719.51</v>
      </c>
      <c r="IJ188" s="108">
        <f t="shared" si="68"/>
        <v>3719.51</v>
      </c>
      <c r="IM188" s="108">
        <v>3026.8000000000011</v>
      </c>
      <c r="IN188" s="108">
        <v>0</v>
      </c>
      <c r="IO188" s="108">
        <v>0</v>
      </c>
      <c r="IP188" s="108">
        <v>0</v>
      </c>
      <c r="IQ188" s="108">
        <v>0</v>
      </c>
      <c r="IR188" s="108">
        <v>664.44</v>
      </c>
      <c r="IS188" s="108">
        <v>0</v>
      </c>
      <c r="IT188" s="108">
        <v>0</v>
      </c>
      <c r="IU188" s="108">
        <v>0</v>
      </c>
      <c r="IV188" s="108">
        <v>0</v>
      </c>
      <c r="IW188" s="108">
        <v>0</v>
      </c>
      <c r="IX188" s="108">
        <v>0</v>
      </c>
      <c r="IZ188" s="108">
        <v>0</v>
      </c>
      <c r="JC188" s="108">
        <f t="shared" si="84"/>
        <v>3691.2400000000011</v>
      </c>
      <c r="JD188" s="108">
        <f t="shared" si="69"/>
        <v>3691.2400000000011</v>
      </c>
    </row>
    <row r="189" spans="1:264" x14ac:dyDescent="0.25">
      <c r="A189" s="107">
        <v>730156</v>
      </c>
      <c r="N189" s="108">
        <v>0</v>
      </c>
      <c r="O189" s="108">
        <v>0</v>
      </c>
      <c r="P189" s="108">
        <v>0</v>
      </c>
      <c r="Q189" s="108">
        <v>0</v>
      </c>
      <c r="R189" s="108">
        <v>0</v>
      </c>
      <c r="S189" s="108">
        <v>0</v>
      </c>
      <c r="T189" s="108">
        <v>0</v>
      </c>
      <c r="V189" s="108">
        <f t="shared" si="70"/>
        <v>0</v>
      </c>
      <c r="AC189" s="108">
        <v>0</v>
      </c>
      <c r="AD189" s="108">
        <v>0</v>
      </c>
      <c r="AE189" s="108">
        <v>0</v>
      </c>
      <c r="AF189" s="108">
        <v>0</v>
      </c>
      <c r="AG189" s="108">
        <v>0</v>
      </c>
      <c r="AH189" s="108">
        <v>0</v>
      </c>
      <c r="AI189" s="108">
        <v>0</v>
      </c>
      <c r="AL189" s="108">
        <f t="shared" si="76"/>
        <v>0</v>
      </c>
      <c r="AM189" s="108">
        <f t="shared" si="71"/>
        <v>0</v>
      </c>
      <c r="BD189" s="108">
        <f t="shared" si="77"/>
        <v>0</v>
      </c>
      <c r="BI189" s="108">
        <v>0</v>
      </c>
      <c r="BJ189" s="108">
        <v>0</v>
      </c>
      <c r="BR189" s="108">
        <f t="shared" si="78"/>
        <v>0</v>
      </c>
      <c r="BS189" s="108">
        <v>0</v>
      </c>
      <c r="BT189" s="108">
        <v>0</v>
      </c>
      <c r="BU189" s="108">
        <v>0</v>
      </c>
      <c r="BV189" s="108">
        <v>0</v>
      </c>
      <c r="BW189" s="108">
        <v>0</v>
      </c>
      <c r="BX189" s="108">
        <v>0</v>
      </c>
      <c r="BY189" s="108">
        <v>0</v>
      </c>
      <c r="BZ189" s="108">
        <v>0</v>
      </c>
      <c r="CB189" s="108">
        <f t="shared" si="79"/>
        <v>0</v>
      </c>
      <c r="CC189" s="108">
        <f t="shared" si="80"/>
        <v>0</v>
      </c>
      <c r="CT189" s="108">
        <f t="shared" si="72"/>
        <v>0</v>
      </c>
      <c r="CU189" s="108">
        <v>0</v>
      </c>
      <c r="CV189" s="108">
        <v>0</v>
      </c>
      <c r="CW189" s="108">
        <v>0</v>
      </c>
      <c r="CX189" s="108">
        <v>0</v>
      </c>
      <c r="CY189" s="108">
        <v>0</v>
      </c>
      <c r="CZ189" s="108">
        <v>0</v>
      </c>
      <c r="DA189" s="108">
        <v>0</v>
      </c>
      <c r="DB189" s="108">
        <v>0</v>
      </c>
      <c r="DD189" s="108">
        <v>0</v>
      </c>
      <c r="DE189" s="108">
        <f t="shared" si="81"/>
        <v>0</v>
      </c>
      <c r="DF189" s="108">
        <f t="shared" si="82"/>
        <v>0</v>
      </c>
      <c r="DG189" s="108">
        <v>0</v>
      </c>
      <c r="DH189" s="108">
        <v>0</v>
      </c>
      <c r="DI189" s="108">
        <v>0</v>
      </c>
      <c r="DJ189" s="108">
        <v>0</v>
      </c>
      <c r="DK189" s="108">
        <v>0</v>
      </c>
      <c r="DL189" s="108">
        <v>0</v>
      </c>
      <c r="DM189" s="108">
        <v>0</v>
      </c>
      <c r="DN189" s="108">
        <v>0</v>
      </c>
      <c r="DO189" s="108">
        <f t="shared" si="83"/>
        <v>0</v>
      </c>
      <c r="DS189" s="108">
        <f t="shared" si="73"/>
        <v>0</v>
      </c>
      <c r="DT189" s="108">
        <v>0</v>
      </c>
      <c r="DU189" s="108">
        <v>0</v>
      </c>
      <c r="DV189" s="108">
        <v>0</v>
      </c>
      <c r="DW189" s="108">
        <v>0</v>
      </c>
      <c r="DX189" s="108">
        <v>0</v>
      </c>
      <c r="DY189" s="108">
        <v>0</v>
      </c>
      <c r="DZ189" s="108">
        <v>0</v>
      </c>
      <c r="EA189" s="108">
        <v>0</v>
      </c>
      <c r="ED189" s="108">
        <v>0</v>
      </c>
      <c r="EE189" s="108">
        <f t="shared" si="74"/>
        <v>0</v>
      </c>
      <c r="EF189" s="108">
        <f t="shared" si="75"/>
        <v>0</v>
      </c>
      <c r="EG189" s="108">
        <v>0</v>
      </c>
      <c r="EH189" s="108">
        <v>0</v>
      </c>
      <c r="EI189" s="108">
        <v>0</v>
      </c>
      <c r="EJ189" s="108">
        <v>0</v>
      </c>
      <c r="EK189" s="108">
        <v>0</v>
      </c>
      <c r="EL189" s="108">
        <v>0</v>
      </c>
      <c r="EM189" s="108">
        <v>0</v>
      </c>
      <c r="EN189" s="108">
        <f t="shared" si="58"/>
        <v>0</v>
      </c>
      <c r="EO189" s="108">
        <v>1783.65</v>
      </c>
      <c r="EP189" s="108">
        <v>0</v>
      </c>
      <c r="EQ189" s="108">
        <v>0</v>
      </c>
      <c r="ER189" s="108">
        <v>0</v>
      </c>
      <c r="ES189" s="108">
        <v>0</v>
      </c>
      <c r="ET189" s="108">
        <v>0</v>
      </c>
      <c r="EU189" s="108">
        <v>0</v>
      </c>
      <c r="EV189" s="108">
        <v>0</v>
      </c>
      <c r="EW189" s="108">
        <v>0</v>
      </c>
      <c r="EX189" s="108">
        <v>0</v>
      </c>
      <c r="EY189" s="108">
        <v>0</v>
      </c>
      <c r="EZ189" s="108">
        <v>0</v>
      </c>
      <c r="FC189" s="108">
        <v>0</v>
      </c>
      <c r="FD189" s="108">
        <f t="shared" si="59"/>
        <v>1783.65</v>
      </c>
      <c r="FE189" s="108">
        <f t="shared" si="60"/>
        <v>1783.65</v>
      </c>
      <c r="FM189" s="108">
        <f t="shared" si="61"/>
        <v>0</v>
      </c>
      <c r="FU189" s="108">
        <f t="shared" si="57"/>
        <v>0</v>
      </c>
      <c r="FV189" s="108">
        <v>0</v>
      </c>
      <c r="GB189" s="108">
        <f t="shared" si="62"/>
        <v>0</v>
      </c>
      <c r="GJ189" s="108">
        <f t="shared" si="63"/>
        <v>0</v>
      </c>
      <c r="GK189" s="108">
        <v>1783.65</v>
      </c>
      <c r="GL189" s="108">
        <v>0</v>
      </c>
      <c r="GM189" s="108">
        <v>0</v>
      </c>
      <c r="GN189" s="108">
        <v>0</v>
      </c>
      <c r="GO189" s="108">
        <v>0</v>
      </c>
      <c r="GP189" s="108">
        <v>0</v>
      </c>
      <c r="GQ189" s="108">
        <v>0</v>
      </c>
      <c r="GR189" s="108">
        <v>0</v>
      </c>
      <c r="GS189" s="108">
        <v>0</v>
      </c>
      <c r="GT189" s="108">
        <v>0</v>
      </c>
      <c r="GU189" s="108">
        <v>0</v>
      </c>
      <c r="GV189" s="108">
        <v>0</v>
      </c>
      <c r="GX189" s="108">
        <v>0</v>
      </c>
      <c r="GY189" s="108">
        <f t="shared" si="64"/>
        <v>1783.65</v>
      </c>
      <c r="GZ189" s="108">
        <f t="shared" si="65"/>
        <v>1783.65</v>
      </c>
      <c r="HR189" s="108">
        <f t="shared" si="66"/>
        <v>0</v>
      </c>
      <c r="HS189" s="108">
        <v>1783.65</v>
      </c>
      <c r="HT189" s="108">
        <v>0</v>
      </c>
      <c r="HU189" s="108">
        <v>0</v>
      </c>
      <c r="HV189" s="108">
        <v>0</v>
      </c>
      <c r="HW189" s="108">
        <v>0</v>
      </c>
      <c r="HX189" s="108">
        <v>0</v>
      </c>
      <c r="HY189" s="108">
        <v>0</v>
      </c>
      <c r="HZ189" s="108">
        <v>0</v>
      </c>
      <c r="IA189" s="108">
        <v>0</v>
      </c>
      <c r="IB189" s="108">
        <v>0</v>
      </c>
      <c r="IC189" s="108">
        <v>0</v>
      </c>
      <c r="ID189" s="108">
        <v>0</v>
      </c>
      <c r="IF189" s="108">
        <v>0</v>
      </c>
      <c r="II189" s="108">
        <f t="shared" si="67"/>
        <v>1783.65</v>
      </c>
      <c r="IJ189" s="108">
        <f t="shared" si="68"/>
        <v>1783.65</v>
      </c>
      <c r="IM189" s="108">
        <v>1783.6500000000005</v>
      </c>
      <c r="IN189" s="108">
        <v>0</v>
      </c>
      <c r="IO189" s="108">
        <v>0</v>
      </c>
      <c r="IP189" s="108">
        <v>0</v>
      </c>
      <c r="IQ189" s="108">
        <v>0</v>
      </c>
      <c r="IR189" s="108">
        <v>0</v>
      </c>
      <c r="IS189" s="108">
        <v>0</v>
      </c>
      <c r="IT189" s="108">
        <v>0</v>
      </c>
      <c r="IU189" s="108">
        <v>0</v>
      </c>
      <c r="IV189" s="108">
        <v>0</v>
      </c>
      <c r="IW189" s="108">
        <v>0</v>
      </c>
      <c r="IX189" s="108">
        <v>0</v>
      </c>
      <c r="IZ189" s="108">
        <v>0</v>
      </c>
      <c r="JC189" s="108">
        <f t="shared" si="84"/>
        <v>1783.6500000000005</v>
      </c>
      <c r="JD189" s="108">
        <f t="shared" si="69"/>
        <v>1783.6500000000005</v>
      </c>
    </row>
    <row r="190" spans="1:264" x14ac:dyDescent="0.25">
      <c r="A190" s="107">
        <v>630100</v>
      </c>
      <c r="N190" s="108">
        <v>0</v>
      </c>
      <c r="O190" s="108">
        <v>0</v>
      </c>
      <c r="P190" s="108">
        <v>0</v>
      </c>
      <c r="Q190" s="108">
        <v>0</v>
      </c>
      <c r="R190" s="108">
        <v>0</v>
      </c>
      <c r="S190" s="108">
        <v>0</v>
      </c>
      <c r="T190" s="108">
        <v>0</v>
      </c>
      <c r="V190" s="108">
        <f t="shared" si="70"/>
        <v>0</v>
      </c>
      <c r="AC190" s="108">
        <v>265.68</v>
      </c>
      <c r="AD190" s="108">
        <v>265.68</v>
      </c>
      <c r="AE190" s="108">
        <v>0</v>
      </c>
      <c r="AF190" s="108">
        <v>389.17</v>
      </c>
      <c r="AG190" s="108">
        <v>2438.7399999999998</v>
      </c>
      <c r="AH190" s="108">
        <v>0</v>
      </c>
      <c r="AI190" s="108">
        <v>0</v>
      </c>
      <c r="AL190" s="108">
        <f t="shared" si="76"/>
        <v>3359.2699999999995</v>
      </c>
      <c r="AM190" s="108">
        <f t="shared" si="71"/>
        <v>3359.2699999999995</v>
      </c>
      <c r="BD190" s="108">
        <f t="shared" si="77"/>
        <v>0</v>
      </c>
      <c r="BI190" s="108">
        <v>12.11</v>
      </c>
      <c r="BJ190" s="108">
        <v>0</v>
      </c>
      <c r="BR190" s="108">
        <f t="shared" si="78"/>
        <v>12.11</v>
      </c>
      <c r="BS190" s="108">
        <v>265.68</v>
      </c>
      <c r="BT190" s="108">
        <v>265.68</v>
      </c>
      <c r="BU190" s="108">
        <v>0</v>
      </c>
      <c r="BV190" s="108">
        <v>389.17</v>
      </c>
      <c r="BW190" s="108">
        <v>2438.7399999999998</v>
      </c>
      <c r="BX190" s="108">
        <v>0</v>
      </c>
      <c r="BY190" s="108">
        <v>0</v>
      </c>
      <c r="BZ190" s="108">
        <v>0</v>
      </c>
      <c r="CB190" s="108">
        <f t="shared" si="79"/>
        <v>3359.2699999999995</v>
      </c>
      <c r="CC190" s="108">
        <f t="shared" si="80"/>
        <v>3371.3799999999997</v>
      </c>
      <c r="CT190" s="108">
        <f t="shared" si="72"/>
        <v>0</v>
      </c>
      <c r="CU190" s="108">
        <v>265.68</v>
      </c>
      <c r="CV190" s="108">
        <v>265.68</v>
      </c>
      <c r="CW190" s="108">
        <v>0</v>
      </c>
      <c r="CX190" s="108">
        <v>389.17</v>
      </c>
      <c r="CY190" s="108">
        <v>2438.7399999999998</v>
      </c>
      <c r="CZ190" s="108">
        <v>0</v>
      </c>
      <c r="DA190" s="108">
        <v>0</v>
      </c>
      <c r="DB190" s="108">
        <v>0</v>
      </c>
      <c r="DD190" s="108">
        <v>150</v>
      </c>
      <c r="DE190" s="108">
        <f t="shared" si="81"/>
        <v>3509.2699999999995</v>
      </c>
      <c r="DF190" s="108">
        <f t="shared" si="82"/>
        <v>3509.2699999999995</v>
      </c>
      <c r="DG190" s="108">
        <v>265.68</v>
      </c>
      <c r="DH190" s="108">
        <v>265.68</v>
      </c>
      <c r="DI190" s="108">
        <v>0</v>
      </c>
      <c r="DJ190" s="108">
        <v>389.17</v>
      </c>
      <c r="DK190" s="108">
        <v>2438.7399999999998</v>
      </c>
      <c r="DL190" s="108">
        <v>0</v>
      </c>
      <c r="DM190" s="108">
        <v>0</v>
      </c>
      <c r="DN190" s="108">
        <v>0</v>
      </c>
      <c r="DO190" s="108">
        <f t="shared" si="83"/>
        <v>3359.2699999999995</v>
      </c>
      <c r="DS190" s="108">
        <f t="shared" si="73"/>
        <v>0</v>
      </c>
      <c r="DT190" s="108">
        <v>265.67999999999989</v>
      </c>
      <c r="DU190" s="108">
        <v>265.67999999999989</v>
      </c>
      <c r="DV190" s="108">
        <v>0</v>
      </c>
      <c r="DW190" s="108">
        <v>389.17999999999967</v>
      </c>
      <c r="DX190" s="108">
        <v>2438.7200000000012</v>
      </c>
      <c r="DY190" s="108">
        <v>0</v>
      </c>
      <c r="DZ190" s="108">
        <v>0</v>
      </c>
      <c r="EA190" s="108">
        <v>0</v>
      </c>
      <c r="ED190" s="108">
        <v>864.15</v>
      </c>
      <c r="EE190" s="108">
        <f t="shared" si="74"/>
        <v>4223.4100000000008</v>
      </c>
      <c r="EF190" s="108">
        <f t="shared" si="75"/>
        <v>4223.4100000000008</v>
      </c>
      <c r="EG190" s="108">
        <v>0</v>
      </c>
      <c r="EH190" s="108">
        <v>0</v>
      </c>
      <c r="EI190" s="108">
        <v>0</v>
      </c>
      <c r="EJ190" s="108">
        <v>0</v>
      </c>
      <c r="EK190" s="108">
        <v>0</v>
      </c>
      <c r="EL190" s="108">
        <v>0</v>
      </c>
      <c r="EM190" s="108">
        <v>0</v>
      </c>
      <c r="EN190" s="108">
        <f t="shared" si="58"/>
        <v>0</v>
      </c>
      <c r="EO190" s="108">
        <v>5361.76</v>
      </c>
      <c r="EP190" s="108">
        <v>0</v>
      </c>
      <c r="EQ190" s="108">
        <v>0</v>
      </c>
      <c r="ER190" s="108">
        <v>355.95</v>
      </c>
      <c r="ES190" s="108">
        <v>45</v>
      </c>
      <c r="ET190" s="108">
        <v>474.6</v>
      </c>
      <c r="EU190" s="108">
        <v>0</v>
      </c>
      <c r="EV190" s="108">
        <v>0</v>
      </c>
      <c r="EW190" s="108">
        <v>243</v>
      </c>
      <c r="EX190" s="108">
        <v>0</v>
      </c>
      <c r="EY190" s="108">
        <v>243</v>
      </c>
      <c r="EZ190" s="108">
        <v>0</v>
      </c>
      <c r="FD190" s="108">
        <f t="shared" si="59"/>
        <v>6723.31</v>
      </c>
      <c r="FE190" s="108">
        <f t="shared" si="60"/>
        <v>6723.31</v>
      </c>
      <c r="FM190" s="108">
        <f t="shared" si="61"/>
        <v>0</v>
      </c>
      <c r="FU190" s="108">
        <f t="shared" si="57"/>
        <v>0</v>
      </c>
      <c r="FV190" s="108">
        <v>0</v>
      </c>
      <c r="GB190" s="108">
        <f t="shared" si="62"/>
        <v>0</v>
      </c>
      <c r="GJ190" s="108">
        <f t="shared" si="63"/>
        <v>0</v>
      </c>
      <c r="GK190" s="108">
        <v>5361.76</v>
      </c>
      <c r="GL190" s="108">
        <v>0</v>
      </c>
      <c r="GM190" s="108">
        <v>0</v>
      </c>
      <c r="GN190" s="108">
        <v>355.95</v>
      </c>
      <c r="GO190" s="108">
        <v>45</v>
      </c>
      <c r="GP190" s="108">
        <v>474.6</v>
      </c>
      <c r="GQ190" s="108">
        <v>0</v>
      </c>
      <c r="GR190" s="108">
        <v>0</v>
      </c>
      <c r="GS190" s="108">
        <v>243</v>
      </c>
      <c r="GT190" s="108">
        <v>0</v>
      </c>
      <c r="GU190" s="108">
        <v>243</v>
      </c>
      <c r="GV190" s="108">
        <v>0</v>
      </c>
      <c r="GX190" s="108">
        <v>0</v>
      </c>
      <c r="GY190" s="108">
        <f t="shared" si="64"/>
        <v>6723.31</v>
      </c>
      <c r="GZ190" s="108">
        <f t="shared" si="65"/>
        <v>6723.31</v>
      </c>
      <c r="HR190" s="108">
        <f t="shared" si="66"/>
        <v>0</v>
      </c>
      <c r="HS190" s="108">
        <v>5361.76</v>
      </c>
      <c r="HT190" s="108">
        <v>0</v>
      </c>
      <c r="HU190" s="108">
        <v>0</v>
      </c>
      <c r="HV190" s="108">
        <v>355.95</v>
      </c>
      <c r="HW190" s="108">
        <v>45</v>
      </c>
      <c r="HX190" s="108">
        <v>474.6</v>
      </c>
      <c r="HY190" s="108">
        <v>0</v>
      </c>
      <c r="HZ190" s="108">
        <v>0</v>
      </c>
      <c r="IA190" s="108">
        <v>243</v>
      </c>
      <c r="IB190" s="108">
        <v>0</v>
      </c>
      <c r="IC190" s="108">
        <v>243</v>
      </c>
      <c r="ID190" s="108">
        <v>0</v>
      </c>
      <c r="IF190" s="108">
        <v>0</v>
      </c>
      <c r="II190" s="108">
        <f t="shared" si="67"/>
        <v>6723.31</v>
      </c>
      <c r="IJ190" s="108">
        <f t="shared" si="68"/>
        <v>6723.31</v>
      </c>
      <c r="IM190" s="108">
        <v>5361.76</v>
      </c>
      <c r="IN190" s="108">
        <v>0</v>
      </c>
      <c r="IO190" s="108">
        <v>0</v>
      </c>
      <c r="IP190" s="108">
        <v>355.94999999999987</v>
      </c>
      <c r="IQ190" s="108">
        <v>45</v>
      </c>
      <c r="IR190" s="108">
        <v>474.60000000000014</v>
      </c>
      <c r="IS190" s="108">
        <v>0</v>
      </c>
      <c r="IT190" s="108">
        <v>0</v>
      </c>
      <c r="IU190" s="108">
        <v>243</v>
      </c>
      <c r="IV190" s="108">
        <v>0</v>
      </c>
      <c r="IW190" s="108">
        <v>243</v>
      </c>
      <c r="IX190" s="108">
        <v>0</v>
      </c>
      <c r="IZ190" s="108">
        <v>0</v>
      </c>
      <c r="JA190" s="108">
        <v>150</v>
      </c>
      <c r="JC190" s="108">
        <f t="shared" si="84"/>
        <v>6873.31</v>
      </c>
      <c r="JD190" s="108">
        <f t="shared" si="69"/>
        <v>6873.31</v>
      </c>
    </row>
    <row r="191" spans="1:264" x14ac:dyDescent="0.25">
      <c r="A191" s="107">
        <v>730154</v>
      </c>
      <c r="N191" s="108">
        <v>0</v>
      </c>
      <c r="O191" s="108">
        <v>0</v>
      </c>
      <c r="P191" s="108">
        <v>0</v>
      </c>
      <c r="Q191" s="108">
        <v>415.25</v>
      </c>
      <c r="R191" s="108">
        <v>0</v>
      </c>
      <c r="S191" s="108">
        <v>0</v>
      </c>
      <c r="T191" s="108">
        <v>0</v>
      </c>
      <c r="V191" s="108">
        <f t="shared" si="70"/>
        <v>415.25</v>
      </c>
      <c r="AC191" s="108">
        <v>0</v>
      </c>
      <c r="AD191" s="108">
        <v>0</v>
      </c>
      <c r="AE191" s="108">
        <v>0</v>
      </c>
      <c r="AF191" s="108">
        <v>431.89</v>
      </c>
      <c r="AG191" s="108">
        <v>421.59</v>
      </c>
      <c r="AH191" s="108">
        <v>15.6</v>
      </c>
      <c r="AI191" s="108">
        <v>0</v>
      </c>
      <c r="AL191" s="108">
        <f t="shared" si="76"/>
        <v>869.08</v>
      </c>
      <c r="AM191" s="108">
        <f t="shared" si="71"/>
        <v>1284.33</v>
      </c>
      <c r="BD191" s="108">
        <f t="shared" si="77"/>
        <v>0</v>
      </c>
      <c r="BI191" s="108">
        <v>0</v>
      </c>
      <c r="BJ191" s="108">
        <v>0</v>
      </c>
      <c r="BR191" s="108">
        <f t="shared" si="78"/>
        <v>0</v>
      </c>
      <c r="BS191" s="108">
        <v>0</v>
      </c>
      <c r="BT191" s="108">
        <v>0</v>
      </c>
      <c r="BU191" s="108">
        <v>0</v>
      </c>
      <c r="BV191" s="108">
        <v>431.89</v>
      </c>
      <c r="BW191" s="108">
        <v>421.59</v>
      </c>
      <c r="BX191" s="108">
        <v>15.6</v>
      </c>
      <c r="BY191" s="108">
        <v>0</v>
      </c>
      <c r="BZ191" s="108">
        <v>0</v>
      </c>
      <c r="CB191" s="108">
        <f t="shared" si="79"/>
        <v>869.08</v>
      </c>
      <c r="CC191" s="108">
        <f t="shared" si="80"/>
        <v>869.08</v>
      </c>
      <c r="CT191" s="108">
        <f t="shared" si="72"/>
        <v>0</v>
      </c>
      <c r="CU191" s="108">
        <v>0</v>
      </c>
      <c r="CV191" s="108">
        <v>0</v>
      </c>
      <c r="CW191" s="108">
        <v>0</v>
      </c>
      <c r="CX191" s="108">
        <v>431.89</v>
      </c>
      <c r="CY191" s="108">
        <v>421.59</v>
      </c>
      <c r="CZ191" s="108">
        <v>15.6</v>
      </c>
      <c r="DA191" s="108">
        <v>0</v>
      </c>
      <c r="DB191" s="108">
        <v>0</v>
      </c>
      <c r="DD191" s="108">
        <v>0</v>
      </c>
      <c r="DE191" s="108">
        <f t="shared" si="81"/>
        <v>869.08</v>
      </c>
      <c r="DF191" s="108">
        <f t="shared" si="82"/>
        <v>869.08</v>
      </c>
      <c r="DG191" s="108">
        <v>0</v>
      </c>
      <c r="DH191" s="108">
        <v>0</v>
      </c>
      <c r="DI191" s="108">
        <v>0</v>
      </c>
      <c r="DJ191" s="108">
        <v>431.89</v>
      </c>
      <c r="DK191" s="108">
        <v>421.59</v>
      </c>
      <c r="DL191" s="108">
        <v>15.6</v>
      </c>
      <c r="DM191" s="108">
        <v>0</v>
      </c>
      <c r="DN191" s="108">
        <v>0</v>
      </c>
      <c r="DO191" s="108">
        <f t="shared" si="83"/>
        <v>869.08</v>
      </c>
      <c r="DS191" s="108">
        <f t="shared" si="73"/>
        <v>0</v>
      </c>
      <c r="DT191" s="108">
        <v>0</v>
      </c>
      <c r="DU191" s="108">
        <v>0</v>
      </c>
      <c r="DV191" s="108">
        <v>0</v>
      </c>
      <c r="DW191" s="108">
        <v>431.87000000000057</v>
      </c>
      <c r="DX191" s="108">
        <v>421.59000000000009</v>
      </c>
      <c r="DY191" s="108">
        <v>15.599999999999996</v>
      </c>
      <c r="DZ191" s="108">
        <v>0</v>
      </c>
      <c r="EA191" s="108">
        <v>0</v>
      </c>
      <c r="ED191" s="108">
        <v>0</v>
      </c>
      <c r="EE191" s="108">
        <f t="shared" si="74"/>
        <v>869.06000000000074</v>
      </c>
      <c r="EF191" s="108">
        <f t="shared" si="75"/>
        <v>869.06000000000074</v>
      </c>
      <c r="EG191" s="108">
        <v>0</v>
      </c>
      <c r="EH191" s="108">
        <v>0</v>
      </c>
      <c r="EI191" s="108">
        <v>0</v>
      </c>
      <c r="EJ191" s="108">
        <v>0</v>
      </c>
      <c r="EK191" s="108">
        <v>0</v>
      </c>
      <c r="EL191" s="108">
        <v>0</v>
      </c>
      <c r="EM191" s="108">
        <v>0</v>
      </c>
      <c r="EN191" s="108">
        <f t="shared" si="58"/>
        <v>0</v>
      </c>
      <c r="EO191" s="108">
        <v>1939.05</v>
      </c>
      <c r="EP191" s="108">
        <v>0</v>
      </c>
      <c r="EQ191" s="108">
        <v>0</v>
      </c>
      <c r="ER191" s="108">
        <v>0</v>
      </c>
      <c r="ES191" s="108">
        <v>0</v>
      </c>
      <c r="ET191" s="108">
        <v>0</v>
      </c>
      <c r="EU191" s="108">
        <v>0</v>
      </c>
      <c r="EV191" s="108">
        <v>0</v>
      </c>
      <c r="EW191" s="108">
        <v>0</v>
      </c>
      <c r="EX191" s="108">
        <v>0</v>
      </c>
      <c r="EY191" s="108">
        <v>0</v>
      </c>
      <c r="EZ191" s="108">
        <v>0</v>
      </c>
      <c r="FC191" s="108">
        <v>144.03</v>
      </c>
      <c r="FD191" s="108">
        <f t="shared" si="59"/>
        <v>2083.08</v>
      </c>
      <c r="FE191" s="108">
        <f t="shared" si="60"/>
        <v>2083.08</v>
      </c>
      <c r="FM191" s="108">
        <f t="shared" si="61"/>
        <v>0</v>
      </c>
      <c r="FU191" s="108">
        <f t="shared" si="57"/>
        <v>0</v>
      </c>
      <c r="FV191" s="108">
        <v>0</v>
      </c>
      <c r="GB191" s="108">
        <f t="shared" si="62"/>
        <v>0</v>
      </c>
      <c r="GJ191" s="108">
        <f t="shared" si="63"/>
        <v>0</v>
      </c>
      <c r="GK191" s="108">
        <v>1939.05</v>
      </c>
      <c r="GL191" s="108">
        <v>0</v>
      </c>
      <c r="GM191" s="108">
        <v>0</v>
      </c>
      <c r="GN191" s="108">
        <v>0</v>
      </c>
      <c r="GO191" s="108">
        <v>0</v>
      </c>
      <c r="GP191" s="108">
        <v>0</v>
      </c>
      <c r="GQ191" s="108">
        <v>0</v>
      </c>
      <c r="GR191" s="108">
        <v>0</v>
      </c>
      <c r="GS191" s="108">
        <v>0</v>
      </c>
      <c r="GT191" s="108">
        <v>0</v>
      </c>
      <c r="GU191" s="108">
        <v>0</v>
      </c>
      <c r="GV191" s="108">
        <v>0</v>
      </c>
      <c r="GX191" s="108">
        <v>0</v>
      </c>
      <c r="GY191" s="108">
        <f t="shared" si="64"/>
        <v>1939.05</v>
      </c>
      <c r="GZ191" s="108">
        <f t="shared" si="65"/>
        <v>1939.05</v>
      </c>
      <c r="HR191" s="108">
        <f t="shared" si="66"/>
        <v>0</v>
      </c>
      <c r="HS191" s="108">
        <v>1939.05</v>
      </c>
      <c r="HT191" s="108">
        <v>0</v>
      </c>
      <c r="HU191" s="108">
        <v>0</v>
      </c>
      <c r="HV191" s="108">
        <v>0</v>
      </c>
      <c r="HW191" s="108">
        <v>0</v>
      </c>
      <c r="HX191" s="108">
        <v>0</v>
      </c>
      <c r="HY191" s="108">
        <v>0</v>
      </c>
      <c r="HZ191" s="108">
        <v>0</v>
      </c>
      <c r="IA191" s="108">
        <v>0</v>
      </c>
      <c r="IB191" s="108">
        <v>0</v>
      </c>
      <c r="IC191" s="108">
        <v>0</v>
      </c>
      <c r="ID191" s="108">
        <v>0</v>
      </c>
      <c r="IF191" s="108">
        <v>0</v>
      </c>
      <c r="II191" s="108">
        <f t="shared" si="67"/>
        <v>1939.05</v>
      </c>
      <c r="IJ191" s="108">
        <f t="shared" si="68"/>
        <v>1939.05</v>
      </c>
      <c r="IM191" s="108">
        <v>1939.03</v>
      </c>
      <c r="IN191" s="108">
        <v>0</v>
      </c>
      <c r="IO191" s="108">
        <v>0</v>
      </c>
      <c r="IP191" s="108">
        <v>0</v>
      </c>
      <c r="IQ191" s="108">
        <v>0</v>
      </c>
      <c r="IR191" s="108">
        <v>0</v>
      </c>
      <c r="IS191" s="108">
        <v>0</v>
      </c>
      <c r="IT191" s="108">
        <v>0</v>
      </c>
      <c r="IU191" s="108">
        <v>0</v>
      </c>
      <c r="IV191" s="108">
        <v>0</v>
      </c>
      <c r="IW191" s="108">
        <v>0</v>
      </c>
      <c r="IX191" s="108">
        <v>0</v>
      </c>
      <c r="IZ191" s="108">
        <v>0</v>
      </c>
      <c r="JC191" s="108">
        <f t="shared" si="84"/>
        <v>1939.03</v>
      </c>
      <c r="JD191" s="108">
        <f t="shared" si="69"/>
        <v>1939.03</v>
      </c>
    </row>
    <row r="192" spans="1:264" x14ac:dyDescent="0.25">
      <c r="A192" s="107">
        <v>536080</v>
      </c>
      <c r="B192" s="119"/>
      <c r="N192" s="108">
        <v>522.24</v>
      </c>
      <c r="O192" s="108">
        <v>138.24</v>
      </c>
      <c r="P192" s="108">
        <v>0</v>
      </c>
      <c r="Q192" s="108">
        <v>-45.3</v>
      </c>
      <c r="R192" s="108">
        <v>-310.5</v>
      </c>
      <c r="S192" s="108">
        <v>0</v>
      </c>
      <c r="T192" s="108">
        <v>0</v>
      </c>
      <c r="V192" s="108">
        <f t="shared" si="70"/>
        <v>304.68000000000006</v>
      </c>
      <c r="AC192" s="108">
        <v>7638.3</v>
      </c>
      <c r="AD192" s="108">
        <v>3387.42</v>
      </c>
      <c r="AE192" s="108">
        <v>389.17</v>
      </c>
      <c r="AF192" s="108">
        <v>3502.55</v>
      </c>
      <c r="AG192" s="108">
        <v>7445.93</v>
      </c>
      <c r="AH192" s="108">
        <v>0</v>
      </c>
      <c r="AI192" s="108">
        <v>0</v>
      </c>
      <c r="AL192" s="108">
        <f t="shared" si="76"/>
        <v>22363.370000000003</v>
      </c>
      <c r="AM192" s="108">
        <f t="shared" si="71"/>
        <v>22668.050000000003</v>
      </c>
      <c r="BD192" s="108">
        <f t="shared" si="77"/>
        <v>0</v>
      </c>
      <c r="BI192" s="108">
        <v>417.19</v>
      </c>
      <c r="BJ192" s="108">
        <v>4.54</v>
      </c>
      <c r="BR192" s="108">
        <f t="shared" si="78"/>
        <v>421.73</v>
      </c>
      <c r="BS192" s="108">
        <v>7638.3</v>
      </c>
      <c r="BT192" s="108">
        <v>3387.42</v>
      </c>
      <c r="BU192" s="108">
        <v>389.17</v>
      </c>
      <c r="BV192" s="108">
        <v>3502.55</v>
      </c>
      <c r="BW192" s="108">
        <v>7445.93</v>
      </c>
      <c r="BX192" s="108">
        <v>0</v>
      </c>
      <c r="BY192" s="108">
        <v>0</v>
      </c>
      <c r="BZ192" s="108">
        <v>4.54</v>
      </c>
      <c r="CB192" s="108">
        <f t="shared" si="79"/>
        <v>22367.910000000003</v>
      </c>
      <c r="CC192" s="108">
        <f t="shared" si="80"/>
        <v>22789.640000000003</v>
      </c>
      <c r="CT192" s="108">
        <f t="shared" si="72"/>
        <v>0</v>
      </c>
      <c r="CU192" s="108">
        <v>7638.3</v>
      </c>
      <c r="CV192" s="108">
        <v>3387.42</v>
      </c>
      <c r="CW192" s="108">
        <v>389.17</v>
      </c>
      <c r="CX192" s="108">
        <v>3502.55</v>
      </c>
      <c r="CY192" s="108">
        <v>7445.93</v>
      </c>
      <c r="CZ192" s="108">
        <v>0</v>
      </c>
      <c r="DA192" s="108">
        <v>0</v>
      </c>
      <c r="DB192" s="108">
        <v>4.54</v>
      </c>
      <c r="DD192" s="108">
        <v>0</v>
      </c>
      <c r="DE192" s="108">
        <f t="shared" si="81"/>
        <v>22367.910000000003</v>
      </c>
      <c r="DF192" s="108">
        <f t="shared" si="82"/>
        <v>22367.910000000003</v>
      </c>
      <c r="DG192" s="108">
        <v>7638.3</v>
      </c>
      <c r="DH192" s="108">
        <v>3387.42</v>
      </c>
      <c r="DI192" s="108">
        <v>389.17</v>
      </c>
      <c r="DJ192" s="108">
        <v>3502.55</v>
      </c>
      <c r="DK192" s="108">
        <v>7445.93</v>
      </c>
      <c r="DL192" s="108">
        <v>0</v>
      </c>
      <c r="DM192" s="108">
        <v>0</v>
      </c>
      <c r="DN192" s="108">
        <v>4.54</v>
      </c>
      <c r="DO192" s="108">
        <f t="shared" si="83"/>
        <v>22367.910000000003</v>
      </c>
      <c r="DS192" s="108">
        <f t="shared" si="73"/>
        <v>0</v>
      </c>
      <c r="DT192" s="108">
        <v>7638.3000000000238</v>
      </c>
      <c r="DU192" s="108">
        <v>3387.4200000000019</v>
      </c>
      <c r="DV192" s="108">
        <v>389.17999999999967</v>
      </c>
      <c r="DW192" s="108">
        <v>3502.5400000000027</v>
      </c>
      <c r="DX192" s="108">
        <v>7445.9500000000116</v>
      </c>
      <c r="DY192" s="108">
        <v>0</v>
      </c>
      <c r="DZ192" s="108">
        <v>0</v>
      </c>
      <c r="EA192" s="108">
        <v>4.54</v>
      </c>
      <c r="EB192" s="108">
        <v>40</v>
      </c>
      <c r="ED192" s="108">
        <v>0</v>
      </c>
      <c r="EE192" s="108">
        <f t="shared" si="74"/>
        <v>22407.930000000044</v>
      </c>
      <c r="EF192" s="108">
        <f t="shared" si="75"/>
        <v>22407.930000000044</v>
      </c>
      <c r="EG192" s="108">
        <v>-615.6</v>
      </c>
      <c r="EH192" s="108">
        <v>-907.2</v>
      </c>
      <c r="EI192" s="108">
        <v>0</v>
      </c>
      <c r="EJ192" s="108">
        <v>1779.75</v>
      </c>
      <c r="EK192" s="108">
        <v>3221.38</v>
      </c>
      <c r="EL192" s="108">
        <v>0</v>
      </c>
      <c r="EM192" s="108">
        <v>0</v>
      </c>
      <c r="EN192" s="108">
        <f t="shared" si="58"/>
        <v>3478.33</v>
      </c>
      <c r="EO192" s="108">
        <v>9485.7800000000007</v>
      </c>
      <c r="EP192" s="108">
        <v>0</v>
      </c>
      <c r="EQ192" s="108">
        <v>0</v>
      </c>
      <c r="ER192" s="108">
        <v>0</v>
      </c>
      <c r="ES192" s="108">
        <v>0</v>
      </c>
      <c r="ET192" s="108">
        <v>7409.69</v>
      </c>
      <c r="EU192" s="108">
        <v>0</v>
      </c>
      <c r="EV192" s="108">
        <v>0</v>
      </c>
      <c r="EW192" s="108">
        <v>2988.9</v>
      </c>
      <c r="EX192" s="108">
        <v>0</v>
      </c>
      <c r="EY192" s="108">
        <v>1773.9</v>
      </c>
      <c r="EZ192" s="108">
        <v>0</v>
      </c>
      <c r="FC192" s="108">
        <v>3528.61</v>
      </c>
      <c r="FD192" s="108">
        <f t="shared" si="59"/>
        <v>25186.880000000005</v>
      </c>
      <c r="FE192" s="108">
        <f t="shared" si="60"/>
        <v>28665.210000000006</v>
      </c>
      <c r="FM192" s="108">
        <f t="shared" si="61"/>
        <v>0</v>
      </c>
      <c r="FU192" s="108">
        <f t="shared" si="57"/>
        <v>0</v>
      </c>
      <c r="FV192" s="108">
        <v>8.92</v>
      </c>
      <c r="GB192" s="108">
        <f t="shared" si="62"/>
        <v>8.92</v>
      </c>
      <c r="GJ192" s="108">
        <f t="shared" si="63"/>
        <v>0</v>
      </c>
      <c r="GK192" s="108">
        <v>9485.7800000000007</v>
      </c>
      <c r="GL192" s="108">
        <v>0</v>
      </c>
      <c r="GM192" s="108">
        <v>0</v>
      </c>
      <c r="GN192" s="108">
        <v>0</v>
      </c>
      <c r="GO192" s="108">
        <v>0</v>
      </c>
      <c r="GP192" s="108">
        <v>7409.69</v>
      </c>
      <c r="GQ192" s="108">
        <v>0</v>
      </c>
      <c r="GR192" s="108">
        <v>0</v>
      </c>
      <c r="GS192" s="108">
        <v>2988.9</v>
      </c>
      <c r="GT192" s="108">
        <v>0</v>
      </c>
      <c r="GU192" s="108">
        <v>1773.9</v>
      </c>
      <c r="GV192" s="108">
        <v>0</v>
      </c>
      <c r="GX192" s="108">
        <v>8.92</v>
      </c>
      <c r="GY192" s="108">
        <f t="shared" si="64"/>
        <v>21667.190000000002</v>
      </c>
      <c r="GZ192" s="108">
        <f t="shared" si="65"/>
        <v>21676.11</v>
      </c>
      <c r="HR192" s="108">
        <f t="shared" si="66"/>
        <v>0</v>
      </c>
      <c r="HS192" s="108">
        <v>9485.7800000000007</v>
      </c>
      <c r="HT192" s="108">
        <v>0</v>
      </c>
      <c r="HU192" s="108">
        <v>0</v>
      </c>
      <c r="HV192" s="108">
        <v>0</v>
      </c>
      <c r="HW192" s="108">
        <v>0</v>
      </c>
      <c r="HX192" s="108">
        <v>7409.69</v>
      </c>
      <c r="HY192" s="108">
        <v>0</v>
      </c>
      <c r="HZ192" s="108">
        <v>0</v>
      </c>
      <c r="IA192" s="108">
        <v>2988.9</v>
      </c>
      <c r="IB192" s="108">
        <v>0</v>
      </c>
      <c r="IC192" s="108">
        <v>1773.9</v>
      </c>
      <c r="ID192" s="108">
        <v>0</v>
      </c>
      <c r="IF192" s="108">
        <v>8.92</v>
      </c>
      <c r="II192" s="108">
        <f t="shared" si="67"/>
        <v>21667.190000000002</v>
      </c>
      <c r="IJ192" s="108">
        <f t="shared" si="68"/>
        <v>21667.190000000002</v>
      </c>
      <c r="IM192" s="108">
        <v>9485.76</v>
      </c>
      <c r="IN192" s="108">
        <v>0</v>
      </c>
      <c r="IO192" s="108">
        <v>0</v>
      </c>
      <c r="IP192" s="108">
        <v>0</v>
      </c>
      <c r="IQ192" s="108">
        <v>0</v>
      </c>
      <c r="IR192" s="108">
        <v>7409.7000000000035</v>
      </c>
      <c r="IS192" s="108">
        <v>0</v>
      </c>
      <c r="IT192" s="108">
        <v>0</v>
      </c>
      <c r="IU192" s="108">
        <v>2988.900000000001</v>
      </c>
      <c r="IV192" s="108">
        <v>0</v>
      </c>
      <c r="IW192" s="108">
        <v>1773.9000000000005</v>
      </c>
      <c r="IX192" s="108">
        <v>0</v>
      </c>
      <c r="IZ192" s="108">
        <v>8.92</v>
      </c>
      <c r="JC192" s="108">
        <f t="shared" si="84"/>
        <v>21667.180000000004</v>
      </c>
      <c r="JD192" s="108">
        <f t="shared" si="69"/>
        <v>21667.180000000004</v>
      </c>
    </row>
    <row r="193" spans="1:264" x14ac:dyDescent="0.25">
      <c r="A193" s="107">
        <v>536092</v>
      </c>
      <c r="B193" s="119"/>
      <c r="N193" s="108">
        <v>399.36</v>
      </c>
      <c r="O193" s="108">
        <v>419.84</v>
      </c>
      <c r="P193" s="108">
        <v>45.3</v>
      </c>
      <c r="Q193" s="108">
        <v>2831.25</v>
      </c>
      <c r="R193" s="108">
        <v>2308.0500000000002</v>
      </c>
      <c r="S193" s="108">
        <v>0</v>
      </c>
      <c r="T193" s="108">
        <v>0</v>
      </c>
      <c r="V193" s="108">
        <f t="shared" si="70"/>
        <v>6003.8</v>
      </c>
      <c r="AC193" s="108">
        <v>4826.5200000000004</v>
      </c>
      <c r="AD193" s="108">
        <v>2678.94</v>
      </c>
      <c r="AE193" s="108">
        <v>356.74</v>
      </c>
      <c r="AF193" s="108">
        <v>6680.8</v>
      </c>
      <c r="AG193" s="108">
        <v>13119.04</v>
      </c>
      <c r="AH193" s="108">
        <v>0</v>
      </c>
      <c r="AI193" s="108">
        <v>0</v>
      </c>
      <c r="AL193" s="108">
        <f t="shared" si="76"/>
        <v>27662.04</v>
      </c>
      <c r="AM193" s="108">
        <f t="shared" si="71"/>
        <v>33665.840000000004</v>
      </c>
      <c r="BD193" s="108">
        <f t="shared" si="77"/>
        <v>0</v>
      </c>
      <c r="BI193" s="108">
        <v>272.41000000000003</v>
      </c>
      <c r="BJ193" s="108">
        <v>0</v>
      </c>
      <c r="BR193" s="108">
        <f t="shared" si="78"/>
        <v>272.41000000000003</v>
      </c>
      <c r="BS193" s="108">
        <v>4826.5200000000004</v>
      </c>
      <c r="BT193" s="108">
        <v>2678.94</v>
      </c>
      <c r="BU193" s="108">
        <v>356.74</v>
      </c>
      <c r="BV193" s="108">
        <v>6680.8</v>
      </c>
      <c r="BW193" s="108">
        <v>13119.04</v>
      </c>
      <c r="BX193" s="108">
        <v>0</v>
      </c>
      <c r="BY193" s="108">
        <v>0</v>
      </c>
      <c r="BZ193" s="108">
        <v>0</v>
      </c>
      <c r="CB193" s="108">
        <f t="shared" si="79"/>
        <v>27662.04</v>
      </c>
      <c r="CC193" s="108">
        <f t="shared" si="80"/>
        <v>27934.45</v>
      </c>
      <c r="CT193" s="108">
        <f t="shared" si="72"/>
        <v>0</v>
      </c>
      <c r="CU193" s="108">
        <v>4826.5200000000004</v>
      </c>
      <c r="CV193" s="108">
        <v>2678.94</v>
      </c>
      <c r="CW193" s="108">
        <v>356.74</v>
      </c>
      <c r="CX193" s="108">
        <v>6680.8</v>
      </c>
      <c r="CY193" s="108">
        <v>13119.04</v>
      </c>
      <c r="CZ193" s="108">
        <v>0</v>
      </c>
      <c r="DA193" s="108">
        <v>0</v>
      </c>
      <c r="DB193" s="108">
        <v>0</v>
      </c>
      <c r="DD193" s="108">
        <v>0</v>
      </c>
      <c r="DE193" s="108">
        <f t="shared" si="81"/>
        <v>27662.04</v>
      </c>
      <c r="DF193" s="108">
        <f t="shared" si="82"/>
        <v>27662.04</v>
      </c>
      <c r="DG193" s="108">
        <v>4826.5200000000004</v>
      </c>
      <c r="DH193" s="108">
        <v>2678.94</v>
      </c>
      <c r="DI193" s="108">
        <v>356.74</v>
      </c>
      <c r="DJ193" s="108">
        <v>6680.8</v>
      </c>
      <c r="DK193" s="108">
        <v>13119.04</v>
      </c>
      <c r="DL193" s="108">
        <v>0</v>
      </c>
      <c r="DM193" s="108">
        <v>0</v>
      </c>
      <c r="DN193" s="108">
        <v>0</v>
      </c>
      <c r="DO193" s="108">
        <f t="shared" si="83"/>
        <v>27662.04</v>
      </c>
      <c r="DS193" s="108">
        <f t="shared" si="73"/>
        <v>0</v>
      </c>
      <c r="DT193" s="108">
        <v>4826.5200000000041</v>
      </c>
      <c r="DU193" s="108">
        <v>2678.9399999999973</v>
      </c>
      <c r="DV193" s="108">
        <v>356.75</v>
      </c>
      <c r="DW193" s="108">
        <v>6680.8199999999915</v>
      </c>
      <c r="DX193" s="108">
        <v>13119.050000000017</v>
      </c>
      <c r="DY193" s="108">
        <v>0</v>
      </c>
      <c r="DZ193" s="108">
        <v>0</v>
      </c>
      <c r="EA193" s="108">
        <v>0</v>
      </c>
      <c r="ED193" s="108">
        <v>5862.07</v>
      </c>
      <c r="EE193" s="108">
        <f t="shared" si="74"/>
        <v>33524.150000000009</v>
      </c>
      <c r="EF193" s="108">
        <f t="shared" si="75"/>
        <v>33524.150000000009</v>
      </c>
      <c r="EG193" s="108">
        <v>-16.2</v>
      </c>
      <c r="EH193" s="108">
        <v>1055.7</v>
      </c>
      <c r="EI193" s="108">
        <v>-106.79</v>
      </c>
      <c r="EJ193" s="108">
        <v>-1052.02</v>
      </c>
      <c r="EK193" s="108">
        <v>1707.96</v>
      </c>
      <c r="EL193" s="108">
        <v>0</v>
      </c>
      <c r="EM193" s="108">
        <v>0</v>
      </c>
      <c r="EN193" s="108">
        <f t="shared" si="58"/>
        <v>1588.65</v>
      </c>
      <c r="EO193" s="108">
        <v>19295.849999999999</v>
      </c>
      <c r="EP193" s="108">
        <v>0</v>
      </c>
      <c r="EQ193" s="108">
        <v>0</v>
      </c>
      <c r="ER193" s="108">
        <v>326.29000000000002</v>
      </c>
      <c r="ES193" s="108">
        <v>0</v>
      </c>
      <c r="ET193" s="108">
        <v>6942.51</v>
      </c>
      <c r="EU193" s="108">
        <v>0</v>
      </c>
      <c r="EV193" s="108">
        <v>0</v>
      </c>
      <c r="EW193" s="108">
        <v>3543.75</v>
      </c>
      <c r="EX193" s="108">
        <v>0</v>
      </c>
      <c r="EY193" s="108">
        <v>2500.88</v>
      </c>
      <c r="EZ193" s="108">
        <v>0</v>
      </c>
      <c r="FD193" s="108">
        <f t="shared" si="59"/>
        <v>32609.280000000002</v>
      </c>
      <c r="FE193" s="108">
        <f t="shared" si="60"/>
        <v>34197.93</v>
      </c>
      <c r="FM193" s="108">
        <f t="shared" si="61"/>
        <v>0</v>
      </c>
      <c r="FU193" s="108">
        <f t="shared" si="57"/>
        <v>0</v>
      </c>
      <c r="FV193" s="108">
        <v>0</v>
      </c>
      <c r="GB193" s="108">
        <f t="shared" si="62"/>
        <v>0</v>
      </c>
      <c r="GJ193" s="108">
        <f t="shared" si="63"/>
        <v>0</v>
      </c>
      <c r="GK193" s="108">
        <v>19295.849999999999</v>
      </c>
      <c r="GL193" s="108">
        <v>0</v>
      </c>
      <c r="GM193" s="108">
        <v>0</v>
      </c>
      <c r="GN193" s="108">
        <v>326.29000000000002</v>
      </c>
      <c r="GO193" s="108">
        <v>0</v>
      </c>
      <c r="GP193" s="108">
        <v>6942.51</v>
      </c>
      <c r="GQ193" s="108">
        <v>0</v>
      </c>
      <c r="GR193" s="108">
        <v>0</v>
      </c>
      <c r="GS193" s="108">
        <v>3543.75</v>
      </c>
      <c r="GT193" s="108">
        <v>0</v>
      </c>
      <c r="GU193" s="108">
        <v>2500.88</v>
      </c>
      <c r="GV193" s="108">
        <v>0</v>
      </c>
      <c r="GX193" s="108">
        <v>0</v>
      </c>
      <c r="GY193" s="108">
        <f t="shared" si="64"/>
        <v>32609.280000000002</v>
      </c>
      <c r="GZ193" s="108">
        <f t="shared" si="65"/>
        <v>32609.280000000002</v>
      </c>
      <c r="HR193" s="108">
        <f t="shared" si="66"/>
        <v>0</v>
      </c>
      <c r="HS193" s="108">
        <v>19295.849999999999</v>
      </c>
      <c r="HT193" s="108">
        <v>0</v>
      </c>
      <c r="HU193" s="108">
        <v>0</v>
      </c>
      <c r="HV193" s="108">
        <v>326.29000000000002</v>
      </c>
      <c r="HW193" s="108">
        <v>0</v>
      </c>
      <c r="HX193" s="108">
        <v>6942.51</v>
      </c>
      <c r="HY193" s="108">
        <v>0</v>
      </c>
      <c r="HZ193" s="108">
        <v>0</v>
      </c>
      <c r="IA193" s="108">
        <v>3543.75</v>
      </c>
      <c r="IB193" s="108">
        <v>0</v>
      </c>
      <c r="IC193" s="108">
        <v>2500.88</v>
      </c>
      <c r="ID193" s="108">
        <v>0</v>
      </c>
      <c r="IF193" s="108">
        <v>0</v>
      </c>
      <c r="II193" s="108">
        <f t="shared" si="67"/>
        <v>32609.280000000002</v>
      </c>
      <c r="IJ193" s="108">
        <f t="shared" si="68"/>
        <v>32609.280000000002</v>
      </c>
      <c r="IM193" s="108">
        <v>19295.860000000008</v>
      </c>
      <c r="IN193" s="108">
        <v>0</v>
      </c>
      <c r="IO193" s="108">
        <v>0</v>
      </c>
      <c r="IP193" s="108">
        <v>326.28000000000014</v>
      </c>
      <c r="IQ193" s="108">
        <v>0</v>
      </c>
      <c r="IR193" s="108">
        <v>6942.4999999999964</v>
      </c>
      <c r="IS193" s="108">
        <v>0</v>
      </c>
      <c r="IT193" s="108">
        <v>0</v>
      </c>
      <c r="IU193" s="108">
        <v>3543.75</v>
      </c>
      <c r="IV193" s="108">
        <v>0</v>
      </c>
      <c r="IW193" s="108">
        <v>2500.8599999999997</v>
      </c>
      <c r="IX193" s="108">
        <v>0</v>
      </c>
      <c r="IZ193" s="108">
        <v>0</v>
      </c>
      <c r="JC193" s="108">
        <f t="shared" si="84"/>
        <v>32609.250000000004</v>
      </c>
      <c r="JD193" s="108">
        <f t="shared" si="69"/>
        <v>32609.250000000004</v>
      </c>
    </row>
    <row r="194" spans="1:264" x14ac:dyDescent="0.25">
      <c r="A194" s="107">
        <v>521548</v>
      </c>
      <c r="B194" s="119"/>
      <c r="N194" s="108">
        <v>-1146.8800000000001</v>
      </c>
      <c r="O194" s="108">
        <v>0</v>
      </c>
      <c r="P194" s="108">
        <v>0</v>
      </c>
      <c r="Q194" s="108">
        <v>0</v>
      </c>
      <c r="R194" s="108">
        <v>0</v>
      </c>
      <c r="S194" s="108">
        <v>0</v>
      </c>
      <c r="T194" s="108">
        <v>0</v>
      </c>
      <c r="V194" s="108">
        <f t="shared" si="70"/>
        <v>-1146.8800000000001</v>
      </c>
      <c r="AC194" s="108">
        <v>2598.48</v>
      </c>
      <c r="AD194" s="108">
        <v>0</v>
      </c>
      <c r="AE194" s="108">
        <v>0</v>
      </c>
      <c r="AF194" s="108">
        <v>0</v>
      </c>
      <c r="AG194" s="108">
        <v>0</v>
      </c>
      <c r="AH194" s="108">
        <v>0</v>
      </c>
      <c r="AI194" s="108">
        <v>0</v>
      </c>
      <c r="AL194" s="108">
        <f t="shared" si="76"/>
        <v>2598.48</v>
      </c>
      <c r="AM194" s="108">
        <f t="shared" si="71"/>
        <v>1451.6</v>
      </c>
      <c r="BD194" s="108">
        <f t="shared" si="77"/>
        <v>0</v>
      </c>
      <c r="BI194" s="108">
        <v>224.02</v>
      </c>
      <c r="BJ194" s="108">
        <v>0</v>
      </c>
      <c r="BR194" s="108">
        <f t="shared" si="78"/>
        <v>224.02</v>
      </c>
      <c r="BS194" s="108">
        <v>2598.48</v>
      </c>
      <c r="BT194" s="108">
        <v>0</v>
      </c>
      <c r="BU194" s="108">
        <v>0</v>
      </c>
      <c r="BV194" s="108">
        <v>0</v>
      </c>
      <c r="BW194" s="108">
        <v>0</v>
      </c>
      <c r="BX194" s="108">
        <v>0</v>
      </c>
      <c r="BY194" s="108">
        <v>0</v>
      </c>
      <c r="BZ194" s="108">
        <v>0</v>
      </c>
      <c r="CB194" s="108">
        <f t="shared" si="79"/>
        <v>2598.48</v>
      </c>
      <c r="CC194" s="108">
        <f t="shared" si="80"/>
        <v>2822.5</v>
      </c>
      <c r="CT194" s="108">
        <f t="shared" si="72"/>
        <v>0</v>
      </c>
      <c r="CU194" s="108">
        <v>2598.48</v>
      </c>
      <c r="CV194" s="108">
        <v>0</v>
      </c>
      <c r="CW194" s="108">
        <v>0</v>
      </c>
      <c r="CX194" s="108">
        <v>0</v>
      </c>
      <c r="CY194" s="108">
        <v>0</v>
      </c>
      <c r="CZ194" s="108">
        <v>0</v>
      </c>
      <c r="DA194" s="108">
        <v>0</v>
      </c>
      <c r="DB194" s="108">
        <v>0</v>
      </c>
      <c r="DD194" s="108">
        <v>0</v>
      </c>
      <c r="DE194" s="108">
        <f t="shared" si="81"/>
        <v>2598.48</v>
      </c>
      <c r="DF194" s="108">
        <f t="shared" si="82"/>
        <v>2598.48</v>
      </c>
      <c r="DG194" s="108">
        <v>2598.48</v>
      </c>
      <c r="DH194" s="108">
        <v>0</v>
      </c>
      <c r="DI194" s="108">
        <v>0</v>
      </c>
      <c r="DJ194" s="108">
        <v>0</v>
      </c>
      <c r="DK194" s="108">
        <v>0</v>
      </c>
      <c r="DL194" s="108">
        <v>0</v>
      </c>
      <c r="DM194" s="108">
        <v>0</v>
      </c>
      <c r="DN194" s="108">
        <v>0</v>
      </c>
      <c r="DO194" s="108">
        <f t="shared" si="83"/>
        <v>2598.48</v>
      </c>
      <c r="DS194" s="108">
        <f t="shared" si="73"/>
        <v>0</v>
      </c>
      <c r="DT194" s="108">
        <v>2598.4800000000009</v>
      </c>
      <c r="DU194" s="108">
        <v>0</v>
      </c>
      <c r="DV194" s="108">
        <v>0</v>
      </c>
      <c r="DW194" s="108">
        <v>0</v>
      </c>
      <c r="DX194" s="108">
        <v>0</v>
      </c>
      <c r="DY194" s="108">
        <v>0</v>
      </c>
      <c r="DZ194" s="108">
        <v>0</v>
      </c>
      <c r="EA194" s="108">
        <v>0</v>
      </c>
      <c r="ED194" s="108">
        <v>0</v>
      </c>
      <c r="EE194" s="108">
        <f t="shared" si="74"/>
        <v>2598.4800000000009</v>
      </c>
      <c r="EF194" s="108">
        <f t="shared" si="75"/>
        <v>2598.4800000000009</v>
      </c>
      <c r="EG194" s="108">
        <v>-567</v>
      </c>
      <c r="EH194" s="108">
        <v>0</v>
      </c>
      <c r="EI194" s="108">
        <v>0</v>
      </c>
      <c r="EJ194" s="108">
        <v>0</v>
      </c>
      <c r="EK194" s="108">
        <v>0</v>
      </c>
      <c r="EL194" s="108">
        <v>0</v>
      </c>
      <c r="EM194" s="108">
        <v>0</v>
      </c>
      <c r="EN194" s="108">
        <f t="shared" si="58"/>
        <v>-567</v>
      </c>
      <c r="EO194" s="108">
        <v>0</v>
      </c>
      <c r="EP194" s="108">
        <v>0</v>
      </c>
      <c r="EQ194" s="108">
        <v>0</v>
      </c>
      <c r="ER194" s="108">
        <v>0</v>
      </c>
      <c r="ES194" s="108">
        <v>0</v>
      </c>
      <c r="ET194" s="108">
        <v>0</v>
      </c>
      <c r="EU194" s="108">
        <v>0</v>
      </c>
      <c r="EV194" s="108">
        <v>0</v>
      </c>
      <c r="EW194" s="108">
        <v>4159.3500000000004</v>
      </c>
      <c r="EX194" s="108">
        <v>0</v>
      </c>
      <c r="EY194" s="108">
        <v>0</v>
      </c>
      <c r="EZ194" s="108">
        <v>0</v>
      </c>
      <c r="FC194" s="108">
        <v>0</v>
      </c>
      <c r="FD194" s="108">
        <f t="shared" si="59"/>
        <v>4159.3500000000004</v>
      </c>
      <c r="FE194" s="108">
        <f t="shared" si="60"/>
        <v>3592.3500000000004</v>
      </c>
      <c r="FM194" s="108">
        <f t="shared" si="61"/>
        <v>0</v>
      </c>
      <c r="FU194" s="108">
        <f t="shared" si="57"/>
        <v>0</v>
      </c>
      <c r="FV194" s="108">
        <v>0</v>
      </c>
      <c r="GB194" s="108">
        <f t="shared" si="62"/>
        <v>0</v>
      </c>
      <c r="GJ194" s="108">
        <f t="shared" si="63"/>
        <v>0</v>
      </c>
      <c r="GK194" s="108">
        <v>0</v>
      </c>
      <c r="GL194" s="108">
        <v>0</v>
      </c>
      <c r="GM194" s="108">
        <v>0</v>
      </c>
      <c r="GN194" s="108">
        <v>0</v>
      </c>
      <c r="GO194" s="108">
        <v>0</v>
      </c>
      <c r="GP194" s="108">
        <v>0</v>
      </c>
      <c r="GQ194" s="108">
        <v>0</v>
      </c>
      <c r="GR194" s="108">
        <v>0</v>
      </c>
      <c r="GS194" s="108">
        <v>4159.3500000000004</v>
      </c>
      <c r="GT194" s="108">
        <v>0</v>
      </c>
      <c r="GU194" s="108">
        <v>0</v>
      </c>
      <c r="GV194" s="108">
        <v>0</v>
      </c>
      <c r="GX194" s="108">
        <v>0</v>
      </c>
      <c r="GY194" s="108">
        <f t="shared" si="64"/>
        <v>4159.3500000000004</v>
      </c>
      <c r="GZ194" s="108">
        <f t="shared" si="65"/>
        <v>4159.3500000000004</v>
      </c>
      <c r="HR194" s="108">
        <f t="shared" si="66"/>
        <v>0</v>
      </c>
      <c r="HS194" s="108">
        <v>0</v>
      </c>
      <c r="HT194" s="108">
        <v>0</v>
      </c>
      <c r="HU194" s="108">
        <v>0</v>
      </c>
      <c r="HV194" s="108">
        <v>0</v>
      </c>
      <c r="HW194" s="108">
        <v>0</v>
      </c>
      <c r="HX194" s="108">
        <v>0</v>
      </c>
      <c r="HY194" s="108">
        <v>0</v>
      </c>
      <c r="HZ194" s="108">
        <v>0</v>
      </c>
      <c r="IA194" s="108">
        <v>4159.3500000000004</v>
      </c>
      <c r="IB194" s="108">
        <v>0</v>
      </c>
      <c r="IC194" s="108">
        <v>0</v>
      </c>
      <c r="ID194" s="108">
        <v>0</v>
      </c>
      <c r="IF194" s="108">
        <v>0</v>
      </c>
      <c r="II194" s="108">
        <f t="shared" si="67"/>
        <v>4159.3500000000004</v>
      </c>
      <c r="IJ194" s="108">
        <f t="shared" si="68"/>
        <v>4159.3500000000004</v>
      </c>
      <c r="IM194" s="108">
        <v>0</v>
      </c>
      <c r="IN194" s="108">
        <v>0</v>
      </c>
      <c r="IO194" s="108">
        <v>0</v>
      </c>
      <c r="IP194" s="108">
        <v>0</v>
      </c>
      <c r="IQ194" s="108">
        <v>0</v>
      </c>
      <c r="IR194" s="108">
        <v>0</v>
      </c>
      <c r="IS194" s="108">
        <v>0</v>
      </c>
      <c r="IT194" s="108">
        <v>0</v>
      </c>
      <c r="IU194" s="108">
        <v>4159.3500000000004</v>
      </c>
      <c r="IV194" s="108">
        <v>0</v>
      </c>
      <c r="IW194" s="108">
        <v>0</v>
      </c>
      <c r="IX194" s="108">
        <v>0</v>
      </c>
      <c r="IZ194" s="108">
        <v>0</v>
      </c>
      <c r="JC194" s="108">
        <f t="shared" si="84"/>
        <v>4159.3500000000004</v>
      </c>
      <c r="JD194" s="108">
        <f t="shared" si="69"/>
        <v>4159.3500000000004</v>
      </c>
    </row>
    <row r="195" spans="1:264" x14ac:dyDescent="0.25">
      <c r="A195" s="107">
        <v>536105</v>
      </c>
      <c r="B195" s="119"/>
      <c r="N195" s="108">
        <v>-245.76</v>
      </c>
      <c r="O195" s="108">
        <v>0</v>
      </c>
      <c r="P195" s="108">
        <v>302</v>
      </c>
      <c r="Q195" s="108">
        <v>0</v>
      </c>
      <c r="R195" s="108">
        <v>0</v>
      </c>
      <c r="S195" s="108">
        <v>-5.44</v>
      </c>
      <c r="T195" s="108">
        <v>494.4</v>
      </c>
      <c r="V195" s="108">
        <f t="shared" si="70"/>
        <v>545.20000000000005</v>
      </c>
      <c r="AC195" s="108">
        <v>3538.08</v>
      </c>
      <c r="AD195" s="108">
        <v>168.48</v>
      </c>
      <c r="AE195" s="108">
        <v>246.79</v>
      </c>
      <c r="AF195" s="108">
        <v>0</v>
      </c>
      <c r="AG195" s="108">
        <v>0</v>
      </c>
      <c r="AH195" s="108">
        <v>343.2</v>
      </c>
      <c r="AI195" s="108">
        <v>8483.9</v>
      </c>
      <c r="AL195" s="108">
        <f t="shared" si="76"/>
        <v>12780.45</v>
      </c>
      <c r="AM195" s="108">
        <f t="shared" si="71"/>
        <v>13325.650000000001</v>
      </c>
      <c r="BD195" s="108">
        <f t="shared" si="77"/>
        <v>0</v>
      </c>
      <c r="BI195" s="108">
        <v>268.37</v>
      </c>
      <c r="BJ195" s="108">
        <v>318.55</v>
      </c>
      <c r="BR195" s="108">
        <f t="shared" si="78"/>
        <v>586.92000000000007</v>
      </c>
      <c r="BS195" s="108">
        <v>3538.08</v>
      </c>
      <c r="BT195" s="108">
        <v>168.48</v>
      </c>
      <c r="BU195" s="108">
        <v>246.79</v>
      </c>
      <c r="BV195" s="108">
        <v>0</v>
      </c>
      <c r="BW195" s="108">
        <v>0</v>
      </c>
      <c r="BX195" s="108">
        <v>343.2</v>
      </c>
      <c r="BY195" s="108">
        <v>8483.9</v>
      </c>
      <c r="BZ195" s="108">
        <v>318.55</v>
      </c>
      <c r="CB195" s="108">
        <f t="shared" si="79"/>
        <v>13099</v>
      </c>
      <c r="CC195" s="108">
        <f t="shared" si="80"/>
        <v>13685.92</v>
      </c>
      <c r="CT195" s="108">
        <f t="shared" si="72"/>
        <v>0</v>
      </c>
      <c r="CU195" s="108">
        <v>3538.08</v>
      </c>
      <c r="CV195" s="108">
        <v>168.48</v>
      </c>
      <c r="CW195" s="108">
        <v>246.79</v>
      </c>
      <c r="CX195" s="108">
        <v>0</v>
      </c>
      <c r="CY195" s="108">
        <v>0</v>
      </c>
      <c r="CZ195" s="108">
        <v>343.2</v>
      </c>
      <c r="DA195" s="108">
        <v>8483.9</v>
      </c>
      <c r="DB195" s="108">
        <v>318.55</v>
      </c>
      <c r="DD195" s="108">
        <v>0</v>
      </c>
      <c r="DE195" s="108">
        <f t="shared" si="81"/>
        <v>13099</v>
      </c>
      <c r="DF195" s="108">
        <f t="shared" si="82"/>
        <v>13099</v>
      </c>
      <c r="DG195" s="108">
        <v>3538.08</v>
      </c>
      <c r="DH195" s="108">
        <v>168.48</v>
      </c>
      <c r="DI195" s="108">
        <v>246.79</v>
      </c>
      <c r="DJ195" s="108">
        <v>0</v>
      </c>
      <c r="DK195" s="108">
        <v>0</v>
      </c>
      <c r="DL195" s="108">
        <v>343.2</v>
      </c>
      <c r="DM195" s="108">
        <v>8483.9</v>
      </c>
      <c r="DN195" s="108">
        <v>318.55</v>
      </c>
      <c r="DO195" s="108">
        <f t="shared" si="83"/>
        <v>13099</v>
      </c>
      <c r="DS195" s="108">
        <f t="shared" si="73"/>
        <v>0</v>
      </c>
      <c r="DT195" s="108">
        <v>3538.0799999999981</v>
      </c>
      <c r="DU195" s="108">
        <v>168.47999999999993</v>
      </c>
      <c r="DV195" s="108">
        <v>246.80000000000015</v>
      </c>
      <c r="DW195" s="108">
        <v>0</v>
      </c>
      <c r="DX195" s="108">
        <v>0</v>
      </c>
      <c r="DY195" s="108">
        <v>343.19999999999987</v>
      </c>
      <c r="DZ195" s="108">
        <v>8483.9200000000146</v>
      </c>
      <c r="EA195" s="108">
        <v>318.55</v>
      </c>
      <c r="EB195" s="108">
        <v>560</v>
      </c>
      <c r="ED195" s="108">
        <v>0</v>
      </c>
      <c r="EE195" s="108">
        <f t="shared" si="74"/>
        <v>13659.030000000013</v>
      </c>
      <c r="EF195" s="108">
        <f t="shared" si="75"/>
        <v>13659.030000000013</v>
      </c>
      <c r="EG195" s="108">
        <v>-874.8</v>
      </c>
      <c r="EH195" s="108">
        <v>0</v>
      </c>
      <c r="EI195" s="108">
        <v>0</v>
      </c>
      <c r="EJ195" s="108">
        <v>0</v>
      </c>
      <c r="EK195" s="108">
        <v>0</v>
      </c>
      <c r="EL195" s="108">
        <v>-90</v>
      </c>
      <c r="EM195" s="108">
        <v>-2002.3199999999997</v>
      </c>
      <c r="EN195" s="108">
        <f t="shared" si="58"/>
        <v>-2967.12</v>
      </c>
      <c r="EO195" s="108">
        <v>0</v>
      </c>
      <c r="EP195" s="108">
        <v>0</v>
      </c>
      <c r="EQ195" s="108">
        <v>0</v>
      </c>
      <c r="ER195" s="108">
        <v>996.66</v>
      </c>
      <c r="ES195" s="108">
        <v>84</v>
      </c>
      <c r="ET195" s="108">
        <v>0</v>
      </c>
      <c r="EU195" s="108">
        <v>0</v>
      </c>
      <c r="EV195" s="108">
        <v>0</v>
      </c>
      <c r="EW195" s="108">
        <v>2494.8000000000002</v>
      </c>
      <c r="EX195" s="108">
        <v>168</v>
      </c>
      <c r="EY195" s="108">
        <v>453.6</v>
      </c>
      <c r="EZ195" s="108">
        <v>4480.5600000000004</v>
      </c>
      <c r="FA195" s="108">
        <f>938*3</f>
        <v>2814</v>
      </c>
      <c r="FC195" s="108">
        <v>0</v>
      </c>
      <c r="FD195" s="108">
        <f t="shared" si="59"/>
        <v>11491.62</v>
      </c>
      <c r="FE195" s="108">
        <f t="shared" si="60"/>
        <v>8524.5</v>
      </c>
      <c r="FM195" s="108">
        <f t="shared" si="61"/>
        <v>0</v>
      </c>
      <c r="FU195" s="108">
        <f t="shared" si="57"/>
        <v>0</v>
      </c>
      <c r="FV195" s="108">
        <v>143.53</v>
      </c>
      <c r="FY195" s="108">
        <f>-4480.56+3948.84</f>
        <v>-531.72000000000025</v>
      </c>
      <c r="GB195" s="108">
        <f t="shared" si="62"/>
        <v>-388.19000000000028</v>
      </c>
      <c r="GJ195" s="108">
        <f t="shared" si="63"/>
        <v>0</v>
      </c>
      <c r="GK195" s="108">
        <v>0</v>
      </c>
      <c r="GL195" s="108">
        <v>0</v>
      </c>
      <c r="GM195" s="108">
        <v>0</v>
      </c>
      <c r="GN195" s="108">
        <v>996.66</v>
      </c>
      <c r="GO195" s="108">
        <v>84</v>
      </c>
      <c r="GP195" s="108">
        <v>0</v>
      </c>
      <c r="GQ195" s="108">
        <v>0</v>
      </c>
      <c r="GR195" s="108">
        <v>0</v>
      </c>
      <c r="GS195" s="108">
        <v>2494.8000000000002</v>
      </c>
      <c r="GT195" s="108">
        <v>168</v>
      </c>
      <c r="GU195" s="108">
        <v>453.6</v>
      </c>
      <c r="GV195" s="108">
        <v>3948.8399999999997</v>
      </c>
      <c r="GW195" s="108">
        <f>2*938</f>
        <v>1876</v>
      </c>
      <c r="GX195" s="108">
        <v>143.53</v>
      </c>
      <c r="GY195" s="108">
        <f t="shared" si="64"/>
        <v>10165.43</v>
      </c>
      <c r="GZ195" s="108">
        <f t="shared" si="65"/>
        <v>9777.24</v>
      </c>
      <c r="HR195" s="108">
        <f t="shared" si="66"/>
        <v>0</v>
      </c>
      <c r="HS195" s="108">
        <v>0</v>
      </c>
      <c r="HT195" s="108">
        <v>0</v>
      </c>
      <c r="HU195" s="108">
        <v>0</v>
      </c>
      <c r="HV195" s="108">
        <v>996.66</v>
      </c>
      <c r="HW195" s="108">
        <v>84</v>
      </c>
      <c r="HX195" s="108">
        <v>0</v>
      </c>
      <c r="HY195" s="108">
        <v>0</v>
      </c>
      <c r="HZ195" s="108">
        <v>0</v>
      </c>
      <c r="IA195" s="108">
        <v>2494.8000000000002</v>
      </c>
      <c r="IB195" s="108">
        <v>168</v>
      </c>
      <c r="IC195" s="108">
        <v>453.6</v>
      </c>
      <c r="ID195" s="108">
        <v>3948.8399999999997</v>
      </c>
      <c r="IE195" s="108">
        <f>3*938</f>
        <v>2814</v>
      </c>
      <c r="IF195" s="108">
        <v>143.53</v>
      </c>
      <c r="IH195" s="108">
        <v>520</v>
      </c>
      <c r="II195" s="108">
        <f t="shared" si="67"/>
        <v>11623.43</v>
      </c>
      <c r="IJ195" s="108">
        <f t="shared" si="68"/>
        <v>11623.43</v>
      </c>
      <c r="IL195" s="108">
        <v>-520</v>
      </c>
      <c r="IM195" s="108">
        <v>0</v>
      </c>
      <c r="IN195" s="108">
        <v>0</v>
      </c>
      <c r="IO195" s="108">
        <v>0</v>
      </c>
      <c r="IP195" s="108">
        <v>996.6600000000002</v>
      </c>
      <c r="IQ195" s="108">
        <v>84</v>
      </c>
      <c r="IR195" s="108">
        <v>0</v>
      </c>
      <c r="IS195" s="108">
        <v>0</v>
      </c>
      <c r="IT195" s="108">
        <v>0</v>
      </c>
      <c r="IU195" s="108">
        <v>2494.8000000000002</v>
      </c>
      <c r="IV195" s="108">
        <v>168</v>
      </c>
      <c r="IW195" s="108">
        <v>453.60000000000014</v>
      </c>
      <c r="IX195" s="108">
        <v>3948.8399999999988</v>
      </c>
      <c r="IZ195" s="108">
        <v>143.53</v>
      </c>
      <c r="JC195" s="108">
        <f t="shared" si="84"/>
        <v>7769.4299999999994</v>
      </c>
      <c r="JD195" s="108">
        <f t="shared" si="69"/>
        <v>7769.4299999999994</v>
      </c>
    </row>
    <row r="196" spans="1:264" x14ac:dyDescent="0.25">
      <c r="A196" s="107">
        <v>582221</v>
      </c>
      <c r="B196" s="119"/>
      <c r="N196" s="108">
        <v>276.48</v>
      </c>
      <c r="O196" s="108">
        <v>0</v>
      </c>
      <c r="P196" s="108">
        <v>0</v>
      </c>
      <c r="Q196" s="108">
        <v>0</v>
      </c>
      <c r="R196" s="108">
        <v>0</v>
      </c>
      <c r="S196" s="108">
        <v>44.88</v>
      </c>
      <c r="T196" s="108">
        <v>786.24</v>
      </c>
      <c r="V196" s="108">
        <f t="shared" si="70"/>
        <v>1107.5999999999999</v>
      </c>
      <c r="AC196" s="108">
        <v>1642.68</v>
      </c>
      <c r="AD196" s="108">
        <v>126.36</v>
      </c>
      <c r="AE196" s="108">
        <v>123.4</v>
      </c>
      <c r="AF196" s="108">
        <v>123.4</v>
      </c>
      <c r="AG196" s="108">
        <v>0</v>
      </c>
      <c r="AH196" s="108">
        <v>78</v>
      </c>
      <c r="AI196" s="108">
        <v>3708.43</v>
      </c>
      <c r="AL196" s="108">
        <f t="shared" si="76"/>
        <v>5802.27</v>
      </c>
      <c r="AM196" s="108">
        <f t="shared" si="71"/>
        <v>6909.8700000000008</v>
      </c>
      <c r="BD196" s="108">
        <f t="shared" si="77"/>
        <v>0</v>
      </c>
      <c r="BI196" s="108">
        <v>114.26</v>
      </c>
      <c r="BJ196" s="108">
        <v>4.16</v>
      </c>
      <c r="BR196" s="108">
        <f t="shared" si="78"/>
        <v>118.42</v>
      </c>
      <c r="BS196" s="108">
        <v>1642.68</v>
      </c>
      <c r="BT196" s="108">
        <v>126.36</v>
      </c>
      <c r="BU196" s="108">
        <v>123.4</v>
      </c>
      <c r="BV196" s="108">
        <v>123.4</v>
      </c>
      <c r="BW196" s="108">
        <v>0</v>
      </c>
      <c r="BX196" s="108">
        <v>78</v>
      </c>
      <c r="BY196" s="108">
        <v>3708.43</v>
      </c>
      <c r="BZ196" s="108">
        <v>4.16</v>
      </c>
      <c r="CA196" s="108">
        <v>938</v>
      </c>
      <c r="CB196" s="108">
        <f t="shared" si="79"/>
        <v>6744.43</v>
      </c>
      <c r="CC196" s="108">
        <f t="shared" si="80"/>
        <v>6862.85</v>
      </c>
      <c r="CT196" s="108">
        <f t="shared" si="72"/>
        <v>0</v>
      </c>
      <c r="CU196" s="108">
        <v>1642.68</v>
      </c>
      <c r="CV196" s="108">
        <v>126.36</v>
      </c>
      <c r="CW196" s="108">
        <v>123.4</v>
      </c>
      <c r="CX196" s="108">
        <v>123.4</v>
      </c>
      <c r="CY196" s="108">
        <v>0</v>
      </c>
      <c r="CZ196" s="108">
        <v>78</v>
      </c>
      <c r="DA196" s="108">
        <v>3708.43</v>
      </c>
      <c r="DB196" s="108">
        <v>4.16</v>
      </c>
      <c r="DD196" s="108">
        <v>0</v>
      </c>
      <c r="DE196" s="108">
        <f t="shared" si="81"/>
        <v>5806.43</v>
      </c>
      <c r="DF196" s="108">
        <f t="shared" si="82"/>
        <v>5806.43</v>
      </c>
      <c r="DG196" s="108">
        <v>1642.68</v>
      </c>
      <c r="DH196" s="108">
        <v>126.36</v>
      </c>
      <c r="DI196" s="108">
        <v>123.4</v>
      </c>
      <c r="DJ196" s="108">
        <v>123.4</v>
      </c>
      <c r="DK196" s="108">
        <v>0</v>
      </c>
      <c r="DL196" s="108">
        <v>78</v>
      </c>
      <c r="DM196" s="108">
        <v>3708.43</v>
      </c>
      <c r="DN196" s="108">
        <v>4.16</v>
      </c>
      <c r="DO196" s="108">
        <f t="shared" si="83"/>
        <v>5806.43</v>
      </c>
      <c r="DS196" s="108">
        <f t="shared" si="73"/>
        <v>0</v>
      </c>
      <c r="DT196" s="108">
        <v>1642.6799999999969</v>
      </c>
      <c r="DU196" s="108">
        <v>126.35999999999991</v>
      </c>
      <c r="DV196" s="108">
        <v>123.38000000000005</v>
      </c>
      <c r="DW196" s="108">
        <v>123.38000000000005</v>
      </c>
      <c r="DX196" s="108">
        <v>0</v>
      </c>
      <c r="DY196" s="108">
        <v>78</v>
      </c>
      <c r="DZ196" s="108">
        <v>3708.4400000000028</v>
      </c>
      <c r="EA196" s="108">
        <v>4.16</v>
      </c>
      <c r="ED196" s="108">
        <v>115.22</v>
      </c>
      <c r="EE196" s="108">
        <f t="shared" si="74"/>
        <v>5921.62</v>
      </c>
      <c r="EF196" s="108">
        <f t="shared" si="75"/>
        <v>5921.62</v>
      </c>
      <c r="EG196" s="108">
        <v>0</v>
      </c>
      <c r="EH196" s="108">
        <v>0</v>
      </c>
      <c r="EI196" s="108">
        <v>-569.52</v>
      </c>
      <c r="EJ196" s="108">
        <v>0</v>
      </c>
      <c r="EK196" s="108">
        <v>0</v>
      </c>
      <c r="EL196" s="108">
        <v>-72</v>
      </c>
      <c r="EM196" s="108">
        <v>-781.92</v>
      </c>
      <c r="EN196" s="108">
        <f t="shared" si="58"/>
        <v>-1423.44</v>
      </c>
      <c r="EO196" s="108">
        <v>454.02</v>
      </c>
      <c r="EP196" s="108">
        <v>0</v>
      </c>
      <c r="EQ196" s="108">
        <v>0</v>
      </c>
      <c r="ER196" s="108">
        <v>332.22</v>
      </c>
      <c r="ES196" s="108">
        <v>42</v>
      </c>
      <c r="ET196" s="108">
        <v>1162.77</v>
      </c>
      <c r="EU196" s="108">
        <v>0</v>
      </c>
      <c r="EV196" s="108">
        <v>0</v>
      </c>
      <c r="EW196" s="108">
        <v>869.4</v>
      </c>
      <c r="EX196" s="108">
        <v>42</v>
      </c>
      <c r="EY196" s="108">
        <v>340.2</v>
      </c>
      <c r="EZ196" s="108">
        <v>1463.28</v>
      </c>
      <c r="FA196" s="108">
        <v>938</v>
      </c>
      <c r="FD196" s="108">
        <f t="shared" si="59"/>
        <v>5643.8899999999994</v>
      </c>
      <c r="FE196" s="108">
        <f t="shared" si="60"/>
        <v>4220.4499999999989</v>
      </c>
      <c r="FM196" s="108">
        <f t="shared" si="61"/>
        <v>0</v>
      </c>
      <c r="FU196" s="108">
        <f t="shared" si="57"/>
        <v>0</v>
      </c>
      <c r="FV196" s="108">
        <v>5.65</v>
      </c>
      <c r="GB196" s="108">
        <f t="shared" si="62"/>
        <v>5.65</v>
      </c>
      <c r="GJ196" s="108">
        <f t="shared" si="63"/>
        <v>0</v>
      </c>
      <c r="GK196" s="108">
        <v>454.02</v>
      </c>
      <c r="GL196" s="108">
        <v>0</v>
      </c>
      <c r="GM196" s="108">
        <v>0</v>
      </c>
      <c r="GN196" s="108">
        <v>332.22</v>
      </c>
      <c r="GO196" s="108">
        <v>42</v>
      </c>
      <c r="GP196" s="108">
        <v>1162.77</v>
      </c>
      <c r="GQ196" s="108">
        <v>0</v>
      </c>
      <c r="GR196" s="108">
        <v>0</v>
      </c>
      <c r="GS196" s="108">
        <v>869.4</v>
      </c>
      <c r="GT196" s="108">
        <v>42</v>
      </c>
      <c r="GU196" s="108">
        <v>340.2</v>
      </c>
      <c r="GV196" s="108">
        <v>1463.28</v>
      </c>
      <c r="GW196" s="108">
        <f>2*938</f>
        <v>1876</v>
      </c>
      <c r="GX196" s="108">
        <v>5.65</v>
      </c>
      <c r="GY196" s="108">
        <f t="shared" si="64"/>
        <v>6587.5399999999991</v>
      </c>
      <c r="GZ196" s="108">
        <f t="shared" si="65"/>
        <v>6593.1899999999987</v>
      </c>
      <c r="HR196" s="108">
        <f t="shared" si="66"/>
        <v>0</v>
      </c>
      <c r="HS196" s="108">
        <v>454.02</v>
      </c>
      <c r="HT196" s="108">
        <v>0</v>
      </c>
      <c r="HU196" s="108">
        <v>0</v>
      </c>
      <c r="HV196" s="108">
        <v>332.22</v>
      </c>
      <c r="HW196" s="108">
        <v>42</v>
      </c>
      <c r="HX196" s="108">
        <v>1162.77</v>
      </c>
      <c r="HY196" s="108">
        <v>0</v>
      </c>
      <c r="HZ196" s="108">
        <v>0</v>
      </c>
      <c r="IA196" s="108">
        <v>869.4</v>
      </c>
      <c r="IB196" s="108">
        <v>42</v>
      </c>
      <c r="IC196" s="108">
        <v>340.2</v>
      </c>
      <c r="ID196" s="108">
        <v>1463.28</v>
      </c>
      <c r="IE196" s="108">
        <f>938</f>
        <v>938</v>
      </c>
      <c r="IF196" s="108">
        <v>5.65</v>
      </c>
      <c r="II196" s="108">
        <f t="shared" si="67"/>
        <v>5649.5399999999991</v>
      </c>
      <c r="IJ196" s="108">
        <f t="shared" si="68"/>
        <v>5649.5399999999991</v>
      </c>
      <c r="IL196" s="108">
        <v>520</v>
      </c>
      <c r="IM196" s="108">
        <v>454.02</v>
      </c>
      <c r="IN196" s="108">
        <v>0</v>
      </c>
      <c r="IO196" s="108">
        <v>0</v>
      </c>
      <c r="IP196" s="108">
        <v>332.22</v>
      </c>
      <c r="IQ196" s="108">
        <v>42</v>
      </c>
      <c r="IR196" s="108">
        <v>1162.77</v>
      </c>
      <c r="IS196" s="108">
        <v>0</v>
      </c>
      <c r="IT196" s="108">
        <v>0</v>
      </c>
      <c r="IU196" s="108">
        <v>869.39999999999975</v>
      </c>
      <c r="IV196" s="108">
        <v>42</v>
      </c>
      <c r="IW196" s="108">
        <v>340.19999999999987</v>
      </c>
      <c r="IX196" s="108">
        <v>1463.2800000000004</v>
      </c>
      <c r="IY196" s="108">
        <v>938</v>
      </c>
      <c r="IZ196" s="108">
        <v>5.65</v>
      </c>
      <c r="JC196" s="108">
        <f t="shared" si="84"/>
        <v>6169.54</v>
      </c>
      <c r="JD196" s="108">
        <f t="shared" si="69"/>
        <v>6169.54</v>
      </c>
    </row>
    <row r="197" spans="1:264" x14ac:dyDescent="0.25">
      <c r="A197" s="107">
        <v>536077</v>
      </c>
      <c r="B197" s="119"/>
      <c r="N197" s="108">
        <v>675.84</v>
      </c>
      <c r="O197" s="108">
        <v>0</v>
      </c>
      <c r="P197" s="108">
        <v>317.10000000000002</v>
      </c>
      <c r="Q197" s="108">
        <v>0</v>
      </c>
      <c r="R197" s="108">
        <v>0</v>
      </c>
      <c r="S197" s="108">
        <v>44.88</v>
      </c>
      <c r="T197" s="108">
        <v>1067.76</v>
      </c>
      <c r="V197" s="108">
        <f t="shared" si="70"/>
        <v>2105.58</v>
      </c>
      <c r="AC197" s="108">
        <v>1010.88</v>
      </c>
      <c r="AD197" s="108">
        <v>0</v>
      </c>
      <c r="AE197" s="108">
        <v>246.79</v>
      </c>
      <c r="AF197" s="108">
        <v>0</v>
      </c>
      <c r="AG197" s="108">
        <v>0</v>
      </c>
      <c r="AH197" s="108">
        <v>124.8</v>
      </c>
      <c r="AI197" s="108">
        <v>1724.11</v>
      </c>
      <c r="AL197" s="108">
        <f t="shared" si="76"/>
        <v>3106.58</v>
      </c>
      <c r="AM197" s="108">
        <f t="shared" si="71"/>
        <v>5212.16</v>
      </c>
      <c r="BD197" s="108">
        <f t="shared" si="77"/>
        <v>0</v>
      </c>
      <c r="BI197" s="108">
        <v>66.84</v>
      </c>
      <c r="BJ197" s="108">
        <v>314.77</v>
      </c>
      <c r="BR197" s="108">
        <f t="shared" si="78"/>
        <v>381.61</v>
      </c>
      <c r="BS197" s="108">
        <v>1010.88</v>
      </c>
      <c r="BT197" s="108">
        <v>0</v>
      </c>
      <c r="BU197" s="108">
        <v>246.79</v>
      </c>
      <c r="BV197" s="108">
        <v>0</v>
      </c>
      <c r="BW197" s="108">
        <v>0</v>
      </c>
      <c r="BX197" s="108">
        <v>124.8</v>
      </c>
      <c r="BY197" s="108">
        <v>1724.11</v>
      </c>
      <c r="BZ197" s="108">
        <v>314.77</v>
      </c>
      <c r="CB197" s="108">
        <f t="shared" si="79"/>
        <v>3421.35</v>
      </c>
      <c r="CC197" s="108">
        <f t="shared" si="80"/>
        <v>3802.96</v>
      </c>
      <c r="CT197" s="108">
        <f t="shared" si="72"/>
        <v>0</v>
      </c>
      <c r="CU197" s="108">
        <v>1010.88</v>
      </c>
      <c r="CV197" s="108">
        <v>0</v>
      </c>
      <c r="CW197" s="108">
        <v>246.79</v>
      </c>
      <c r="CX197" s="108">
        <v>0</v>
      </c>
      <c r="CY197" s="108">
        <v>0</v>
      </c>
      <c r="CZ197" s="108">
        <v>124.8</v>
      </c>
      <c r="DA197" s="108">
        <v>1724.11</v>
      </c>
      <c r="DB197" s="108">
        <v>314.77</v>
      </c>
      <c r="DC197" s="108">
        <v>938</v>
      </c>
      <c r="DD197" s="108">
        <v>0</v>
      </c>
      <c r="DE197" s="108">
        <f t="shared" si="81"/>
        <v>4359.3500000000004</v>
      </c>
      <c r="DF197" s="108">
        <f t="shared" si="82"/>
        <v>4359.3500000000004</v>
      </c>
      <c r="DG197" s="108">
        <v>1010.88</v>
      </c>
      <c r="DH197" s="108">
        <v>0</v>
      </c>
      <c r="DI197" s="108">
        <v>246.79</v>
      </c>
      <c r="DJ197" s="108">
        <v>0</v>
      </c>
      <c r="DK197" s="108">
        <v>0</v>
      </c>
      <c r="DL197" s="108">
        <v>124.8</v>
      </c>
      <c r="DM197" s="108">
        <v>1724.11</v>
      </c>
      <c r="DN197" s="108">
        <v>314.77</v>
      </c>
      <c r="DO197" s="108">
        <f t="shared" si="83"/>
        <v>3421.35</v>
      </c>
      <c r="DS197" s="108">
        <f t="shared" si="73"/>
        <v>0</v>
      </c>
      <c r="DT197" s="108">
        <v>1010.8799999999984</v>
      </c>
      <c r="DU197" s="108">
        <v>0</v>
      </c>
      <c r="DV197" s="108">
        <v>246.80000000000015</v>
      </c>
      <c r="DW197" s="108">
        <v>0</v>
      </c>
      <c r="DX197" s="108">
        <v>0</v>
      </c>
      <c r="DY197" s="108">
        <v>124.79999999999997</v>
      </c>
      <c r="DZ197" s="108">
        <v>1724.1200000000006</v>
      </c>
      <c r="EA197" s="108">
        <v>314.77</v>
      </c>
      <c r="EB197" s="108">
        <v>40</v>
      </c>
      <c r="ED197" s="108">
        <v>115.22</v>
      </c>
      <c r="EE197" s="108">
        <f t="shared" si="74"/>
        <v>3576.5899999999988</v>
      </c>
      <c r="EF197" s="108">
        <f t="shared" si="75"/>
        <v>3576.5899999999988</v>
      </c>
      <c r="EG197" s="108">
        <v>0</v>
      </c>
      <c r="EH197" s="108">
        <v>0</v>
      </c>
      <c r="EI197" s="108">
        <v>0</v>
      </c>
      <c r="EJ197" s="108">
        <v>0</v>
      </c>
      <c r="EK197" s="108">
        <v>0</v>
      </c>
      <c r="EL197" s="108">
        <v>0</v>
      </c>
      <c r="EM197" s="108">
        <v>0</v>
      </c>
      <c r="EN197" s="108">
        <f t="shared" si="58"/>
        <v>0</v>
      </c>
      <c r="EO197" s="108">
        <v>0</v>
      </c>
      <c r="EP197" s="108">
        <v>0</v>
      </c>
      <c r="EQ197" s="108">
        <v>0</v>
      </c>
      <c r="ER197" s="108">
        <v>1328.88</v>
      </c>
      <c r="ES197" s="108">
        <v>147</v>
      </c>
      <c r="ET197" s="108">
        <v>166.11</v>
      </c>
      <c r="EU197" s="108">
        <v>0</v>
      </c>
      <c r="EV197" s="108">
        <v>126</v>
      </c>
      <c r="EW197" s="108">
        <v>453.6</v>
      </c>
      <c r="EX197" s="108">
        <v>21</v>
      </c>
      <c r="EY197" s="108">
        <v>0</v>
      </c>
      <c r="EZ197" s="108">
        <v>771.12</v>
      </c>
      <c r="FA197" s="108">
        <v>938</v>
      </c>
      <c r="FD197" s="108">
        <f t="shared" si="59"/>
        <v>3951.71</v>
      </c>
      <c r="FE197" s="108">
        <f t="shared" si="60"/>
        <v>3951.71</v>
      </c>
      <c r="FM197" s="108">
        <f t="shared" si="61"/>
        <v>0</v>
      </c>
      <c r="FU197" s="108">
        <f t="shared" si="57"/>
        <v>0</v>
      </c>
      <c r="FV197" s="108">
        <v>214.86</v>
      </c>
      <c r="GB197" s="108">
        <f t="shared" si="62"/>
        <v>214.86</v>
      </c>
      <c r="GJ197" s="108">
        <f t="shared" si="63"/>
        <v>0</v>
      </c>
      <c r="GK197" s="108">
        <v>0</v>
      </c>
      <c r="GL197" s="108">
        <v>0</v>
      </c>
      <c r="GM197" s="108">
        <v>0</v>
      </c>
      <c r="GN197" s="108">
        <v>1328.88</v>
      </c>
      <c r="GO197" s="108">
        <v>147</v>
      </c>
      <c r="GP197" s="108">
        <v>166.11</v>
      </c>
      <c r="GQ197" s="108">
        <v>0</v>
      </c>
      <c r="GR197" s="108">
        <v>126</v>
      </c>
      <c r="GS197" s="108">
        <v>453.6</v>
      </c>
      <c r="GT197" s="108">
        <v>21</v>
      </c>
      <c r="GU197" s="108">
        <v>0</v>
      </c>
      <c r="GV197" s="108">
        <v>771.12</v>
      </c>
      <c r="GW197" s="108">
        <v>938</v>
      </c>
      <c r="GX197" s="108">
        <v>214.86</v>
      </c>
      <c r="GY197" s="108">
        <f t="shared" si="64"/>
        <v>4166.57</v>
      </c>
      <c r="GZ197" s="108">
        <f t="shared" si="65"/>
        <v>4381.4299999999994</v>
      </c>
      <c r="HR197" s="108">
        <f t="shared" si="66"/>
        <v>0</v>
      </c>
      <c r="HS197" s="108">
        <v>0</v>
      </c>
      <c r="HT197" s="108">
        <v>0</v>
      </c>
      <c r="HU197" s="108">
        <v>0</v>
      </c>
      <c r="HV197" s="108">
        <v>1328.88</v>
      </c>
      <c r="HW197" s="108">
        <v>147</v>
      </c>
      <c r="HX197" s="108">
        <v>166.11</v>
      </c>
      <c r="HY197" s="108">
        <v>0</v>
      </c>
      <c r="HZ197" s="108">
        <v>126</v>
      </c>
      <c r="IA197" s="108">
        <v>453.6</v>
      </c>
      <c r="IB197" s="108">
        <v>21</v>
      </c>
      <c r="IC197" s="108">
        <v>0</v>
      </c>
      <c r="ID197" s="108">
        <v>771.12</v>
      </c>
      <c r="IE197" s="108">
        <v>938</v>
      </c>
      <c r="IF197" s="108">
        <v>214.86</v>
      </c>
      <c r="IH197" s="108">
        <v>240</v>
      </c>
      <c r="II197" s="108">
        <f t="shared" si="67"/>
        <v>4406.57</v>
      </c>
      <c r="IJ197" s="108">
        <f t="shared" si="68"/>
        <v>4406.57</v>
      </c>
      <c r="IM197" s="108">
        <v>0</v>
      </c>
      <c r="IN197" s="108">
        <v>0</v>
      </c>
      <c r="IO197" s="108">
        <v>0</v>
      </c>
      <c r="IP197" s="108">
        <v>1328.88</v>
      </c>
      <c r="IQ197" s="108">
        <v>147</v>
      </c>
      <c r="IR197" s="108">
        <v>166.11</v>
      </c>
      <c r="IS197" s="108">
        <v>0</v>
      </c>
      <c r="IT197" s="108">
        <v>126</v>
      </c>
      <c r="IU197" s="108">
        <v>453.60000000000014</v>
      </c>
      <c r="IV197" s="108">
        <v>21</v>
      </c>
      <c r="IW197" s="108">
        <v>0</v>
      </c>
      <c r="IX197" s="108">
        <v>771.12000000000023</v>
      </c>
      <c r="IY197" s="108">
        <v>938</v>
      </c>
      <c r="IZ197" s="108">
        <v>214.86</v>
      </c>
      <c r="JC197" s="108">
        <f t="shared" si="84"/>
        <v>4166.5700000000006</v>
      </c>
      <c r="JD197" s="108">
        <f t="shared" si="69"/>
        <v>4166.5700000000006</v>
      </c>
    </row>
    <row r="198" spans="1:264" x14ac:dyDescent="0.25">
      <c r="A198" s="107">
        <v>536019</v>
      </c>
      <c r="B198" s="119"/>
      <c r="N198" s="108">
        <v>394.24</v>
      </c>
      <c r="O198" s="108">
        <v>-153.6</v>
      </c>
      <c r="P198" s="108">
        <v>-181.2</v>
      </c>
      <c r="Q198" s="108">
        <v>-158.55000000000001</v>
      </c>
      <c r="R198" s="108">
        <v>0</v>
      </c>
      <c r="S198" s="108">
        <v>66.64</v>
      </c>
      <c r="T198" s="108">
        <v>1221</v>
      </c>
      <c r="V198" s="108">
        <f t="shared" si="70"/>
        <v>1188.53</v>
      </c>
      <c r="AC198" s="108">
        <v>2049.84</v>
      </c>
      <c r="AD198" s="108">
        <v>0</v>
      </c>
      <c r="AE198" s="108">
        <v>607.49</v>
      </c>
      <c r="AF198" s="108">
        <v>0</v>
      </c>
      <c r="AG198" s="108">
        <v>168.64</v>
      </c>
      <c r="AH198" s="108">
        <v>160</v>
      </c>
      <c r="AI198" s="108">
        <v>3635.11</v>
      </c>
      <c r="AL198" s="108">
        <f t="shared" si="76"/>
        <v>6621.08</v>
      </c>
      <c r="AM198" s="108">
        <f t="shared" si="71"/>
        <v>7809.61</v>
      </c>
      <c r="BD198" s="108">
        <f t="shared" si="77"/>
        <v>0</v>
      </c>
      <c r="BI198" s="108">
        <v>107.53</v>
      </c>
      <c r="BJ198" s="108">
        <v>165.46</v>
      </c>
      <c r="BR198" s="108">
        <f t="shared" si="78"/>
        <v>272.99</v>
      </c>
      <c r="BS198" s="108">
        <v>2049.84</v>
      </c>
      <c r="BT198" s="108">
        <v>0</v>
      </c>
      <c r="BU198" s="108">
        <v>607.49</v>
      </c>
      <c r="BV198" s="108">
        <v>0</v>
      </c>
      <c r="BW198" s="108">
        <v>168.64</v>
      </c>
      <c r="BX198" s="108">
        <v>160</v>
      </c>
      <c r="BY198" s="108">
        <v>3635.11</v>
      </c>
      <c r="BZ198" s="108">
        <v>165.46</v>
      </c>
      <c r="CA198" s="108">
        <v>938</v>
      </c>
      <c r="CB198" s="108">
        <f t="shared" si="79"/>
        <v>7724.54</v>
      </c>
      <c r="CC198" s="108">
        <f t="shared" si="80"/>
        <v>7997.53</v>
      </c>
      <c r="CT198" s="108">
        <f t="shared" si="72"/>
        <v>0</v>
      </c>
      <c r="CU198" s="108">
        <v>2049.84</v>
      </c>
      <c r="CV198" s="108">
        <v>0</v>
      </c>
      <c r="CW198" s="108">
        <v>607.49</v>
      </c>
      <c r="CX198" s="108">
        <v>0</v>
      </c>
      <c r="CY198" s="108">
        <v>168.64</v>
      </c>
      <c r="CZ198" s="108">
        <v>160</v>
      </c>
      <c r="DA198" s="108">
        <v>3635.11</v>
      </c>
      <c r="DB198" s="108">
        <v>165.46</v>
      </c>
      <c r="DD198" s="108">
        <v>0</v>
      </c>
      <c r="DE198" s="108">
        <f t="shared" si="81"/>
        <v>6786.54</v>
      </c>
      <c r="DF198" s="108">
        <f t="shared" si="82"/>
        <v>6786.54</v>
      </c>
      <c r="DG198" s="108">
        <v>2049.84</v>
      </c>
      <c r="DH198" s="108">
        <v>0</v>
      </c>
      <c r="DI198" s="108">
        <v>607.49</v>
      </c>
      <c r="DJ198" s="108">
        <v>0</v>
      </c>
      <c r="DK198" s="108">
        <v>168.64</v>
      </c>
      <c r="DL198" s="108">
        <v>160</v>
      </c>
      <c r="DM198" s="108">
        <v>3635.11</v>
      </c>
      <c r="DN198" s="108">
        <v>165.46</v>
      </c>
      <c r="DO198" s="108">
        <f t="shared" si="83"/>
        <v>6786.54</v>
      </c>
      <c r="DS198" s="108">
        <f t="shared" si="73"/>
        <v>0</v>
      </c>
      <c r="DT198" s="108">
        <v>2049.84</v>
      </c>
      <c r="DU198" s="108">
        <v>0</v>
      </c>
      <c r="DV198" s="108">
        <v>607.47999999999979</v>
      </c>
      <c r="DW198" s="108">
        <v>0</v>
      </c>
      <c r="DX198" s="108">
        <v>168.62</v>
      </c>
      <c r="DY198" s="108">
        <v>160</v>
      </c>
      <c r="DZ198" s="108">
        <v>3635.1200000000031</v>
      </c>
      <c r="EA198" s="108">
        <v>165.46</v>
      </c>
      <c r="EB198" s="108">
        <v>80</v>
      </c>
      <c r="EC198" s="108">
        <v>480</v>
      </c>
      <c r="ED198" s="108">
        <v>748.93</v>
      </c>
      <c r="EE198" s="108">
        <f t="shared" si="74"/>
        <v>8095.4500000000035</v>
      </c>
      <c r="EF198" s="108">
        <f t="shared" si="75"/>
        <v>8095.4500000000035</v>
      </c>
      <c r="EG198" s="108">
        <v>-405</v>
      </c>
      <c r="EH198" s="108">
        <v>0</v>
      </c>
      <c r="EI198" s="108">
        <v>0</v>
      </c>
      <c r="EJ198" s="108">
        <v>0</v>
      </c>
      <c r="EK198" s="108">
        <v>0</v>
      </c>
      <c r="EL198" s="108">
        <v>0</v>
      </c>
      <c r="EM198" s="108">
        <v>1777.68</v>
      </c>
      <c r="EN198" s="108">
        <f t="shared" si="58"/>
        <v>1372.68</v>
      </c>
      <c r="EO198" s="108">
        <v>454.02</v>
      </c>
      <c r="EP198" s="108">
        <v>0</v>
      </c>
      <c r="EQ198" s="108">
        <v>63</v>
      </c>
      <c r="ER198" s="108">
        <v>1993.32</v>
      </c>
      <c r="ES198" s="108">
        <v>168</v>
      </c>
      <c r="ET198" s="108">
        <v>332.22</v>
      </c>
      <c r="EU198" s="108">
        <v>0</v>
      </c>
      <c r="EV198" s="108">
        <v>2847.6</v>
      </c>
      <c r="EW198" s="108">
        <v>793.8</v>
      </c>
      <c r="EX198" s="108">
        <v>42</v>
      </c>
      <c r="EY198" s="108">
        <v>0</v>
      </c>
      <c r="EZ198" s="108">
        <v>1549.8</v>
      </c>
      <c r="FA198" s="108">
        <f>938*2</f>
        <v>1876</v>
      </c>
      <c r="FD198" s="108">
        <f t="shared" si="59"/>
        <v>10119.76</v>
      </c>
      <c r="FE198" s="108">
        <f t="shared" si="60"/>
        <v>11492.44</v>
      </c>
      <c r="FM198" s="108">
        <f t="shared" si="61"/>
        <v>0</v>
      </c>
      <c r="FU198" s="108">
        <f t="shared" si="57"/>
        <v>0</v>
      </c>
      <c r="FV198" s="108">
        <v>114.97</v>
      </c>
      <c r="GB198" s="108">
        <f t="shared" si="62"/>
        <v>114.97</v>
      </c>
      <c r="GJ198" s="108">
        <f t="shared" si="63"/>
        <v>0</v>
      </c>
      <c r="GK198" s="108">
        <v>454.02</v>
      </c>
      <c r="GL198" s="108">
        <v>0</v>
      </c>
      <c r="GM198" s="108">
        <v>63</v>
      </c>
      <c r="GN198" s="108">
        <v>1993.32</v>
      </c>
      <c r="GO198" s="108">
        <v>168</v>
      </c>
      <c r="GP198" s="108">
        <v>332.22</v>
      </c>
      <c r="GQ198" s="108">
        <v>0</v>
      </c>
      <c r="GR198" s="108">
        <v>2847.6</v>
      </c>
      <c r="GS198" s="108">
        <v>793.8</v>
      </c>
      <c r="GT198" s="108">
        <v>42</v>
      </c>
      <c r="GU198" s="108">
        <v>0</v>
      </c>
      <c r="GV198" s="108">
        <v>1549.8</v>
      </c>
      <c r="GX198" s="108">
        <v>114.97</v>
      </c>
      <c r="GY198" s="108">
        <f t="shared" si="64"/>
        <v>8358.73</v>
      </c>
      <c r="GZ198" s="108">
        <f t="shared" si="65"/>
        <v>8473.6999999999989</v>
      </c>
      <c r="HR198" s="108">
        <f t="shared" si="66"/>
        <v>0</v>
      </c>
      <c r="HS198" s="108">
        <v>454.02</v>
      </c>
      <c r="HT198" s="108">
        <v>0</v>
      </c>
      <c r="HU198" s="108">
        <v>63</v>
      </c>
      <c r="HV198" s="108">
        <v>1993.32</v>
      </c>
      <c r="HW198" s="108">
        <v>168</v>
      </c>
      <c r="HX198" s="108">
        <v>332.22</v>
      </c>
      <c r="HY198" s="108">
        <v>0</v>
      </c>
      <c r="HZ198" s="108">
        <v>2847.6</v>
      </c>
      <c r="IA198" s="108">
        <v>793.8</v>
      </c>
      <c r="IB198" s="108">
        <v>42</v>
      </c>
      <c r="IC198" s="108">
        <v>0</v>
      </c>
      <c r="ID198" s="108">
        <v>1549.8</v>
      </c>
      <c r="IE198" s="108">
        <v>938</v>
      </c>
      <c r="IF198" s="108">
        <v>114.97</v>
      </c>
      <c r="II198" s="108">
        <f t="shared" si="67"/>
        <v>9296.73</v>
      </c>
      <c r="IJ198" s="108">
        <f t="shared" si="68"/>
        <v>9296.73</v>
      </c>
      <c r="IM198" s="108">
        <v>454.02</v>
      </c>
      <c r="IN198" s="108">
        <v>0</v>
      </c>
      <c r="IO198" s="108">
        <v>63</v>
      </c>
      <c r="IP198" s="108">
        <v>1993.3200000000004</v>
      </c>
      <c r="IQ198" s="108">
        <v>168</v>
      </c>
      <c r="IR198" s="108">
        <v>332.22</v>
      </c>
      <c r="IS198" s="108">
        <v>0</v>
      </c>
      <c r="IT198" s="108">
        <v>2847.599999999999</v>
      </c>
      <c r="IU198" s="108">
        <v>793.79999999999973</v>
      </c>
      <c r="IV198" s="108">
        <v>42</v>
      </c>
      <c r="IW198" s="108">
        <v>0</v>
      </c>
      <c r="IX198" s="108">
        <v>1549.7999999999995</v>
      </c>
      <c r="IZ198" s="108">
        <v>114.97</v>
      </c>
      <c r="JC198" s="108">
        <f t="shared" si="84"/>
        <v>8358.7299999999977</v>
      </c>
      <c r="JD198" s="108">
        <f t="shared" si="69"/>
        <v>8358.7299999999977</v>
      </c>
    </row>
    <row r="199" spans="1:264" x14ac:dyDescent="0.25">
      <c r="A199" s="107">
        <v>2005</v>
      </c>
      <c r="B199" s="119"/>
      <c r="N199" s="108">
        <v>998.4</v>
      </c>
      <c r="O199" s="108">
        <v>1843.2</v>
      </c>
      <c r="P199" s="108">
        <v>1555.3</v>
      </c>
      <c r="Q199" s="108">
        <v>-1192.9000000000001</v>
      </c>
      <c r="R199" s="108">
        <v>0</v>
      </c>
      <c r="S199" s="108">
        <v>30.6</v>
      </c>
      <c r="T199" s="108">
        <v>0</v>
      </c>
      <c r="V199" s="108">
        <f t="shared" si="70"/>
        <v>3234.5999999999995</v>
      </c>
      <c r="AC199" s="108">
        <v>3938.22</v>
      </c>
      <c r="AD199" s="108">
        <v>2253.42</v>
      </c>
      <c r="AE199" s="108">
        <v>925.47</v>
      </c>
      <c r="AF199" s="108">
        <v>616.98</v>
      </c>
      <c r="AG199" s="108">
        <v>0</v>
      </c>
      <c r="AH199" s="108">
        <v>91</v>
      </c>
      <c r="AI199" s="108">
        <v>0</v>
      </c>
      <c r="AL199" s="108">
        <f t="shared" si="76"/>
        <v>7825.09</v>
      </c>
      <c r="AM199" s="108">
        <f t="shared" si="71"/>
        <v>11059.689999999999</v>
      </c>
      <c r="BD199" s="108">
        <f t="shared" si="77"/>
        <v>0</v>
      </c>
      <c r="BI199" s="108">
        <v>309.02</v>
      </c>
      <c r="BJ199" s="108">
        <v>0</v>
      </c>
      <c r="BR199" s="108">
        <f t="shared" si="78"/>
        <v>309.02</v>
      </c>
      <c r="BS199" s="108">
        <v>3938.22</v>
      </c>
      <c r="BT199" s="108">
        <v>2253.42</v>
      </c>
      <c r="BU199" s="108">
        <v>925.47</v>
      </c>
      <c r="BV199" s="108">
        <v>616.98</v>
      </c>
      <c r="BW199" s="108">
        <v>0</v>
      </c>
      <c r="BX199" s="108">
        <v>91</v>
      </c>
      <c r="BY199" s="108">
        <v>0</v>
      </c>
      <c r="BZ199" s="108">
        <v>0</v>
      </c>
      <c r="CB199" s="108">
        <f t="shared" si="79"/>
        <v>7825.09</v>
      </c>
      <c r="CC199" s="108">
        <f t="shared" si="80"/>
        <v>8134.1100000000006</v>
      </c>
      <c r="CT199" s="108">
        <f t="shared" si="72"/>
        <v>0</v>
      </c>
      <c r="CU199" s="108">
        <v>3938.22</v>
      </c>
      <c r="CV199" s="108">
        <v>2253.42</v>
      </c>
      <c r="CW199" s="108">
        <v>925.47</v>
      </c>
      <c r="CX199" s="108">
        <v>616.98</v>
      </c>
      <c r="CY199" s="108">
        <v>0</v>
      </c>
      <c r="CZ199" s="108">
        <v>91</v>
      </c>
      <c r="DA199" s="108">
        <v>0</v>
      </c>
      <c r="DB199" s="108">
        <v>0</v>
      </c>
      <c r="DD199" s="108">
        <v>0</v>
      </c>
      <c r="DE199" s="108">
        <f t="shared" si="81"/>
        <v>7825.09</v>
      </c>
      <c r="DF199" s="108">
        <f t="shared" si="82"/>
        <v>7825.09</v>
      </c>
      <c r="DG199" s="108">
        <v>3938.22</v>
      </c>
      <c r="DH199" s="108">
        <v>2253.42</v>
      </c>
      <c r="DI199" s="108">
        <v>925.47</v>
      </c>
      <c r="DJ199" s="108">
        <v>616.98</v>
      </c>
      <c r="DK199" s="108">
        <v>0</v>
      </c>
      <c r="DL199" s="108">
        <v>91</v>
      </c>
      <c r="DM199" s="108">
        <v>0</v>
      </c>
      <c r="DN199" s="108">
        <v>0</v>
      </c>
      <c r="DO199" s="108">
        <f t="shared" si="83"/>
        <v>7825.09</v>
      </c>
      <c r="DS199" s="108">
        <f t="shared" si="73"/>
        <v>0</v>
      </c>
      <c r="DT199" s="108">
        <v>3938.2200000000007</v>
      </c>
      <c r="DU199" s="108">
        <v>2253.42</v>
      </c>
      <c r="DV199" s="108">
        <v>925.4699999999998</v>
      </c>
      <c r="DW199" s="108">
        <v>616.98</v>
      </c>
      <c r="DX199" s="108">
        <v>0</v>
      </c>
      <c r="DY199" s="108">
        <v>91</v>
      </c>
      <c r="DZ199" s="108">
        <v>0</v>
      </c>
      <c r="EA199" s="108">
        <v>0</v>
      </c>
      <c r="ED199" s="108">
        <v>0</v>
      </c>
      <c r="EE199" s="108">
        <f t="shared" si="74"/>
        <v>7825.09</v>
      </c>
      <c r="EF199" s="108">
        <f t="shared" si="75"/>
        <v>7825.09</v>
      </c>
      <c r="EG199" s="108">
        <v>6274.8</v>
      </c>
      <c r="EH199" s="108">
        <v>3580.2</v>
      </c>
      <c r="EI199" s="108">
        <v>0</v>
      </c>
      <c r="EJ199" s="108">
        <v>0</v>
      </c>
      <c r="EK199" s="108">
        <v>0</v>
      </c>
      <c r="EL199" s="108">
        <v>182</v>
      </c>
      <c r="EM199" s="108">
        <v>0</v>
      </c>
      <c r="EN199" s="108">
        <f t="shared" si="58"/>
        <v>10037</v>
      </c>
      <c r="EO199" s="108">
        <v>0</v>
      </c>
      <c r="EP199" s="108">
        <v>0</v>
      </c>
      <c r="EQ199" s="108">
        <v>0</v>
      </c>
      <c r="ER199" s="108">
        <v>692.13</v>
      </c>
      <c r="ES199" s="108">
        <v>73.5</v>
      </c>
      <c r="ET199" s="108">
        <v>830.55</v>
      </c>
      <c r="EU199" s="108">
        <v>0</v>
      </c>
      <c r="EV199" s="108">
        <v>0</v>
      </c>
      <c r="EW199" s="108">
        <v>5292</v>
      </c>
      <c r="EX199" s="108">
        <v>206.5</v>
      </c>
      <c r="EY199" s="108">
        <v>2683.8</v>
      </c>
      <c r="EZ199" s="108">
        <v>0</v>
      </c>
      <c r="FC199" s="108">
        <v>1411.45</v>
      </c>
      <c r="FD199" s="108">
        <f t="shared" si="59"/>
        <v>11189.93</v>
      </c>
      <c r="FE199" s="108">
        <f t="shared" si="60"/>
        <v>21226.93</v>
      </c>
      <c r="FM199" s="108">
        <f t="shared" si="61"/>
        <v>0</v>
      </c>
      <c r="FU199" s="108">
        <f t="shared" si="57"/>
        <v>0</v>
      </c>
      <c r="FV199" s="108">
        <v>0</v>
      </c>
      <c r="GB199" s="108">
        <f t="shared" si="62"/>
        <v>0</v>
      </c>
      <c r="GJ199" s="108">
        <f t="shared" si="63"/>
        <v>0</v>
      </c>
      <c r="GK199" s="108">
        <v>0</v>
      </c>
      <c r="GL199" s="108">
        <v>0</v>
      </c>
      <c r="GM199" s="108">
        <v>0</v>
      </c>
      <c r="GN199" s="108">
        <v>692.13</v>
      </c>
      <c r="GO199" s="108">
        <v>73.5</v>
      </c>
      <c r="GP199" s="108">
        <v>830.55</v>
      </c>
      <c r="GQ199" s="108">
        <v>0</v>
      </c>
      <c r="GR199" s="108">
        <v>0</v>
      </c>
      <c r="GS199" s="108">
        <v>5292</v>
      </c>
      <c r="GT199" s="108">
        <v>206.5</v>
      </c>
      <c r="GU199" s="108">
        <v>2683.8</v>
      </c>
      <c r="GV199" s="108">
        <v>0</v>
      </c>
      <c r="GX199" s="108">
        <v>0</v>
      </c>
      <c r="GY199" s="108">
        <f t="shared" si="64"/>
        <v>9778.48</v>
      </c>
      <c r="GZ199" s="108">
        <f t="shared" si="65"/>
        <v>9778.48</v>
      </c>
      <c r="HR199" s="108">
        <f t="shared" si="66"/>
        <v>0</v>
      </c>
      <c r="HS199" s="108">
        <v>0</v>
      </c>
      <c r="HT199" s="108">
        <v>0</v>
      </c>
      <c r="HU199" s="108">
        <v>0</v>
      </c>
      <c r="HV199" s="108">
        <v>692.13</v>
      </c>
      <c r="HW199" s="108">
        <v>73.5</v>
      </c>
      <c r="HX199" s="108">
        <v>830.55</v>
      </c>
      <c r="HY199" s="108">
        <v>0</v>
      </c>
      <c r="HZ199" s="108">
        <v>0</v>
      </c>
      <c r="IA199" s="108">
        <v>5292</v>
      </c>
      <c r="IB199" s="108">
        <v>206.5</v>
      </c>
      <c r="IC199" s="108">
        <v>2683.8</v>
      </c>
      <c r="ID199" s="108">
        <v>0</v>
      </c>
      <c r="IF199" s="108">
        <v>0</v>
      </c>
      <c r="II199" s="108">
        <f t="shared" si="67"/>
        <v>9778.48</v>
      </c>
      <c r="IJ199" s="108">
        <f t="shared" si="68"/>
        <v>9778.48</v>
      </c>
      <c r="IM199" s="108">
        <v>0</v>
      </c>
      <c r="IN199" s="108">
        <v>0</v>
      </c>
      <c r="IO199" s="108">
        <v>0</v>
      </c>
      <c r="IP199" s="108">
        <v>692.10999999999979</v>
      </c>
      <c r="IQ199" s="108">
        <v>73.5</v>
      </c>
      <c r="IR199" s="108">
        <v>830.54999999999973</v>
      </c>
      <c r="IS199" s="108">
        <v>0</v>
      </c>
      <c r="IT199" s="108">
        <v>0</v>
      </c>
      <c r="IU199" s="108">
        <v>5292</v>
      </c>
      <c r="IV199" s="108">
        <v>206.5</v>
      </c>
      <c r="IW199" s="108">
        <v>2683.8</v>
      </c>
      <c r="IX199" s="108">
        <v>0</v>
      </c>
      <c r="IZ199" s="108">
        <v>0</v>
      </c>
      <c r="JB199" s="108">
        <v>2336.9299999999998</v>
      </c>
      <c r="JC199" s="108">
        <f t="shared" si="84"/>
        <v>12115.39</v>
      </c>
      <c r="JD199" s="108">
        <f t="shared" si="69"/>
        <v>12115.39</v>
      </c>
    </row>
    <row r="200" spans="1:264" x14ac:dyDescent="0.25">
      <c r="A200" s="107">
        <v>3349</v>
      </c>
      <c r="B200" s="119"/>
      <c r="N200" s="108">
        <v>0</v>
      </c>
      <c r="O200" s="108">
        <v>0</v>
      </c>
      <c r="P200" s="108">
        <v>0</v>
      </c>
      <c r="Q200" s="108">
        <v>0</v>
      </c>
      <c r="R200" s="108">
        <v>0</v>
      </c>
      <c r="S200" s="108">
        <v>0</v>
      </c>
      <c r="T200" s="108">
        <v>0</v>
      </c>
      <c r="V200" s="108">
        <f t="shared" si="70"/>
        <v>0</v>
      </c>
      <c r="AC200" s="108">
        <v>3861</v>
      </c>
      <c r="AD200" s="108">
        <v>1769.04</v>
      </c>
      <c r="AE200" s="108">
        <v>0</v>
      </c>
      <c r="AF200" s="108">
        <v>0</v>
      </c>
      <c r="AG200" s="108">
        <v>0</v>
      </c>
      <c r="AH200" s="108">
        <v>39</v>
      </c>
      <c r="AI200" s="108">
        <v>0</v>
      </c>
      <c r="AL200" s="108">
        <f t="shared" si="76"/>
        <v>5669.04</v>
      </c>
      <c r="AM200" s="108">
        <f t="shared" si="71"/>
        <v>5669.04</v>
      </c>
      <c r="BD200" s="108">
        <f t="shared" si="77"/>
        <v>0</v>
      </c>
      <c r="BI200" s="108">
        <v>330.09</v>
      </c>
      <c r="BJ200" s="108">
        <v>34.049999999999997</v>
      </c>
      <c r="BR200" s="108">
        <f t="shared" si="78"/>
        <v>364.14</v>
      </c>
      <c r="BS200" s="108">
        <v>3861</v>
      </c>
      <c r="BT200" s="108">
        <v>1769.04</v>
      </c>
      <c r="BU200" s="108">
        <v>0</v>
      </c>
      <c r="BV200" s="108">
        <v>0</v>
      </c>
      <c r="BW200" s="108">
        <v>0</v>
      </c>
      <c r="BX200" s="108">
        <v>39</v>
      </c>
      <c r="BY200" s="108">
        <v>0</v>
      </c>
      <c r="BZ200" s="108">
        <v>34.049999999999997</v>
      </c>
      <c r="CB200" s="108">
        <f t="shared" si="79"/>
        <v>5703.09</v>
      </c>
      <c r="CC200" s="108">
        <f t="shared" si="80"/>
        <v>6067.2300000000005</v>
      </c>
      <c r="CT200" s="108">
        <f t="shared" si="72"/>
        <v>0</v>
      </c>
      <c r="CU200" s="108">
        <v>3861</v>
      </c>
      <c r="CV200" s="108">
        <v>1769.04</v>
      </c>
      <c r="CW200" s="108">
        <v>0</v>
      </c>
      <c r="CX200" s="108">
        <v>0</v>
      </c>
      <c r="CY200" s="108">
        <v>0</v>
      </c>
      <c r="CZ200" s="108">
        <v>39</v>
      </c>
      <c r="DA200" s="108">
        <v>0</v>
      </c>
      <c r="DB200" s="108">
        <v>34.049999999999997</v>
      </c>
      <c r="DD200" s="108">
        <v>0</v>
      </c>
      <c r="DE200" s="108">
        <f t="shared" si="81"/>
        <v>5703.09</v>
      </c>
      <c r="DF200" s="108">
        <f t="shared" si="82"/>
        <v>5703.09</v>
      </c>
      <c r="DG200" s="108">
        <v>3861</v>
      </c>
      <c r="DH200" s="108">
        <v>1769.04</v>
      </c>
      <c r="DI200" s="108">
        <v>0</v>
      </c>
      <c r="DJ200" s="108">
        <v>0</v>
      </c>
      <c r="DK200" s="108">
        <v>0</v>
      </c>
      <c r="DL200" s="108">
        <v>39</v>
      </c>
      <c r="DM200" s="108">
        <v>0</v>
      </c>
      <c r="DN200" s="108">
        <v>34.049999999999997</v>
      </c>
      <c r="DO200" s="108">
        <f t="shared" si="83"/>
        <v>5703.09</v>
      </c>
      <c r="DS200" s="108">
        <f t="shared" si="73"/>
        <v>0</v>
      </c>
      <c r="DT200" s="108">
        <v>3861</v>
      </c>
      <c r="DU200" s="108">
        <v>1769.0400000000009</v>
      </c>
      <c r="DV200" s="108">
        <v>0</v>
      </c>
      <c r="DW200" s="108">
        <v>0</v>
      </c>
      <c r="DX200" s="108">
        <v>0</v>
      </c>
      <c r="DY200" s="108">
        <v>39</v>
      </c>
      <c r="DZ200" s="108">
        <v>0</v>
      </c>
      <c r="EA200" s="108">
        <v>34.049999999999997</v>
      </c>
      <c r="ED200" s="108">
        <v>0</v>
      </c>
      <c r="EE200" s="108">
        <f t="shared" si="74"/>
        <v>5703.0900000000011</v>
      </c>
      <c r="EF200" s="108">
        <f t="shared" si="75"/>
        <v>5703.0900000000011</v>
      </c>
      <c r="EG200" s="108">
        <v>988.2</v>
      </c>
      <c r="EH200" s="108">
        <v>0</v>
      </c>
      <c r="EI200" s="108">
        <v>0</v>
      </c>
      <c r="EJ200" s="108">
        <v>474.6</v>
      </c>
      <c r="EK200" s="108">
        <v>0</v>
      </c>
      <c r="EL200" s="108">
        <v>183</v>
      </c>
      <c r="EM200" s="108">
        <v>2475</v>
      </c>
      <c r="EN200" s="108">
        <f t="shared" si="58"/>
        <v>4120.8</v>
      </c>
      <c r="EO200" s="108">
        <v>0</v>
      </c>
      <c r="EP200" s="108">
        <v>0</v>
      </c>
      <c r="EQ200" s="108">
        <v>0</v>
      </c>
      <c r="ER200" s="108">
        <v>0</v>
      </c>
      <c r="ES200" s="108">
        <v>0</v>
      </c>
      <c r="ET200" s="108">
        <v>0</v>
      </c>
      <c r="EU200" s="108">
        <v>0</v>
      </c>
      <c r="EV200" s="108">
        <v>0</v>
      </c>
      <c r="EW200" s="108">
        <v>2268</v>
      </c>
      <c r="EX200" s="108">
        <v>52.5</v>
      </c>
      <c r="EY200" s="108">
        <v>2097.9</v>
      </c>
      <c r="EZ200" s="108">
        <v>0</v>
      </c>
      <c r="FC200" s="108">
        <v>144.03</v>
      </c>
      <c r="FD200" s="108">
        <f t="shared" si="59"/>
        <v>4562.4299999999994</v>
      </c>
      <c r="FE200" s="108">
        <f t="shared" si="60"/>
        <v>8683.23</v>
      </c>
      <c r="FM200" s="108">
        <f t="shared" si="61"/>
        <v>0</v>
      </c>
      <c r="FU200" s="108">
        <f t="shared" si="57"/>
        <v>0</v>
      </c>
      <c r="FV200" s="108">
        <v>28.27</v>
      </c>
      <c r="GB200" s="108">
        <f t="shared" si="62"/>
        <v>28.27</v>
      </c>
      <c r="GJ200" s="108">
        <f t="shared" si="63"/>
        <v>0</v>
      </c>
      <c r="GK200" s="108">
        <v>0</v>
      </c>
      <c r="GL200" s="108">
        <v>0</v>
      </c>
      <c r="GM200" s="108">
        <v>0</v>
      </c>
      <c r="GN200" s="108">
        <v>0</v>
      </c>
      <c r="GO200" s="108">
        <v>0</v>
      </c>
      <c r="GP200" s="108">
        <v>0</v>
      </c>
      <c r="GQ200" s="108">
        <v>0</v>
      </c>
      <c r="GR200" s="108">
        <v>0</v>
      </c>
      <c r="GS200" s="108">
        <v>2268</v>
      </c>
      <c r="GT200" s="108">
        <v>52.5</v>
      </c>
      <c r="GU200" s="108">
        <v>2097.9</v>
      </c>
      <c r="GV200" s="108">
        <v>0</v>
      </c>
      <c r="GX200" s="108">
        <v>28.27</v>
      </c>
      <c r="GY200" s="108">
        <f t="shared" si="64"/>
        <v>4446.67</v>
      </c>
      <c r="GZ200" s="108">
        <f t="shared" si="65"/>
        <v>4474.9400000000005</v>
      </c>
      <c r="HR200" s="108">
        <f t="shared" si="66"/>
        <v>0</v>
      </c>
      <c r="HS200" s="108">
        <v>0</v>
      </c>
      <c r="HT200" s="108">
        <v>0</v>
      </c>
      <c r="HU200" s="108">
        <v>0</v>
      </c>
      <c r="HV200" s="108">
        <v>0</v>
      </c>
      <c r="HW200" s="108">
        <v>0</v>
      </c>
      <c r="HX200" s="108">
        <v>0</v>
      </c>
      <c r="HY200" s="108">
        <v>0</v>
      </c>
      <c r="HZ200" s="108">
        <v>0</v>
      </c>
      <c r="IA200" s="108">
        <v>2268</v>
      </c>
      <c r="IB200" s="108">
        <v>52.5</v>
      </c>
      <c r="IC200" s="108">
        <v>2097.9</v>
      </c>
      <c r="ID200" s="108">
        <v>0</v>
      </c>
      <c r="IF200" s="108">
        <v>28.27</v>
      </c>
      <c r="II200" s="108">
        <f t="shared" si="67"/>
        <v>4446.67</v>
      </c>
      <c r="IJ200" s="108">
        <f t="shared" si="68"/>
        <v>4446.67</v>
      </c>
      <c r="IM200" s="108">
        <v>0</v>
      </c>
      <c r="IN200" s="108">
        <v>0</v>
      </c>
      <c r="IO200" s="108">
        <v>0</v>
      </c>
      <c r="IP200" s="108">
        <v>0</v>
      </c>
      <c r="IQ200" s="108">
        <v>0</v>
      </c>
      <c r="IR200" s="108">
        <v>0</v>
      </c>
      <c r="IS200" s="108">
        <v>0</v>
      </c>
      <c r="IT200" s="108">
        <v>0</v>
      </c>
      <c r="IU200" s="108">
        <v>2268</v>
      </c>
      <c r="IV200" s="108">
        <v>52.5</v>
      </c>
      <c r="IW200" s="108">
        <v>2097.900000000001</v>
      </c>
      <c r="IX200" s="108">
        <v>0</v>
      </c>
      <c r="IZ200" s="108">
        <v>28.27</v>
      </c>
      <c r="JB200" s="108">
        <v>2090</v>
      </c>
      <c r="JC200" s="108">
        <f t="shared" si="84"/>
        <v>6536.6700000000019</v>
      </c>
      <c r="JD200" s="108">
        <f t="shared" si="69"/>
        <v>6536.6700000000019</v>
      </c>
    </row>
    <row r="201" spans="1:264" x14ac:dyDescent="0.25">
      <c r="A201" s="107">
        <v>582163</v>
      </c>
      <c r="B201" s="119"/>
      <c r="N201" s="108">
        <v>-35.840000000000003</v>
      </c>
      <c r="O201" s="108">
        <v>281.60000000000002</v>
      </c>
      <c r="P201" s="108">
        <v>0</v>
      </c>
      <c r="Q201" s="108">
        <v>-913.55</v>
      </c>
      <c r="R201" s="108">
        <v>0</v>
      </c>
      <c r="S201" s="108">
        <v>0</v>
      </c>
      <c r="T201" s="108">
        <v>0</v>
      </c>
      <c r="V201" s="108">
        <f t="shared" si="70"/>
        <v>-667.79</v>
      </c>
      <c r="AC201" s="108">
        <v>8297.64</v>
      </c>
      <c r="AD201" s="108">
        <v>2106</v>
      </c>
      <c r="AE201" s="108">
        <v>1233.96</v>
      </c>
      <c r="AF201" s="108">
        <v>1192.83</v>
      </c>
      <c r="AG201" s="108">
        <v>0</v>
      </c>
      <c r="AH201" s="108">
        <v>163.80000000000001</v>
      </c>
      <c r="AI201" s="108">
        <v>732.11</v>
      </c>
      <c r="AL201" s="108">
        <f t="shared" si="76"/>
        <v>13726.339999999998</v>
      </c>
      <c r="AM201" s="108">
        <f t="shared" si="71"/>
        <v>13058.55</v>
      </c>
      <c r="BD201" s="108">
        <f t="shared" si="77"/>
        <v>0</v>
      </c>
      <c r="BE201" s="108">
        <v>-92.16</v>
      </c>
      <c r="BF201" s="108">
        <v>-30.72</v>
      </c>
      <c r="BI201" s="108">
        <v>630.89</v>
      </c>
      <c r="BJ201" s="108">
        <v>132.88999999999999</v>
      </c>
      <c r="BR201" s="108">
        <f t="shared" si="78"/>
        <v>640.9</v>
      </c>
      <c r="BS201" s="108">
        <v>8297.64</v>
      </c>
      <c r="BT201" s="108">
        <v>2106</v>
      </c>
      <c r="BU201" s="108">
        <v>1233.96</v>
      </c>
      <c r="BV201" s="108">
        <v>1192.83</v>
      </c>
      <c r="BW201" s="108">
        <v>0</v>
      </c>
      <c r="BX201" s="108">
        <v>163.80000000000001</v>
      </c>
      <c r="BY201" s="108">
        <v>732.11</v>
      </c>
      <c r="BZ201" s="108">
        <v>132.88999999999999</v>
      </c>
      <c r="CB201" s="108">
        <f t="shared" si="79"/>
        <v>13859.229999999998</v>
      </c>
      <c r="CC201" s="108">
        <f t="shared" si="80"/>
        <v>14500.129999999997</v>
      </c>
      <c r="CT201" s="108">
        <f t="shared" si="72"/>
        <v>0</v>
      </c>
      <c r="CU201" s="108">
        <v>8297.64</v>
      </c>
      <c r="CV201" s="108">
        <v>2106</v>
      </c>
      <c r="CW201" s="108">
        <v>1233.96</v>
      </c>
      <c r="CX201" s="108">
        <v>1192.83</v>
      </c>
      <c r="CY201" s="108">
        <v>0</v>
      </c>
      <c r="CZ201" s="108">
        <v>163.80000000000001</v>
      </c>
      <c r="DA201" s="108">
        <v>732.11</v>
      </c>
      <c r="DB201" s="108">
        <v>132.88999999999999</v>
      </c>
      <c r="DD201" s="108">
        <v>0</v>
      </c>
      <c r="DE201" s="108">
        <f t="shared" si="81"/>
        <v>13859.229999999998</v>
      </c>
      <c r="DF201" s="108">
        <f t="shared" si="82"/>
        <v>13859.229999999998</v>
      </c>
      <c r="DG201" s="108">
        <v>8297.64</v>
      </c>
      <c r="DH201" s="108">
        <v>2106</v>
      </c>
      <c r="DI201" s="108">
        <v>1233.96</v>
      </c>
      <c r="DJ201" s="108">
        <v>1192.83</v>
      </c>
      <c r="DK201" s="108">
        <v>0</v>
      </c>
      <c r="DL201" s="108">
        <v>163.80000000000001</v>
      </c>
      <c r="DM201" s="108">
        <v>732.11</v>
      </c>
      <c r="DN201" s="108">
        <v>132.88999999999999</v>
      </c>
      <c r="DO201" s="108">
        <f t="shared" si="83"/>
        <v>13859.229999999998</v>
      </c>
      <c r="DS201" s="108">
        <f t="shared" si="73"/>
        <v>0</v>
      </c>
      <c r="DT201" s="108">
        <v>8297.64</v>
      </c>
      <c r="DU201" s="108">
        <v>2106.0000000000018</v>
      </c>
      <c r="DV201" s="108">
        <v>1233.96</v>
      </c>
      <c r="DW201" s="108">
        <v>1192.8200000000006</v>
      </c>
      <c r="DX201" s="108">
        <v>0</v>
      </c>
      <c r="DY201" s="108">
        <v>163.80000000000001</v>
      </c>
      <c r="DZ201" s="108">
        <v>732.09999999999957</v>
      </c>
      <c r="EA201" s="108">
        <v>132.88999999999999</v>
      </c>
      <c r="EB201" s="108">
        <v>40</v>
      </c>
      <c r="ED201" s="108">
        <v>0</v>
      </c>
      <c r="EE201" s="108">
        <f t="shared" si="74"/>
        <v>13899.210000000001</v>
      </c>
      <c r="EF201" s="108">
        <f t="shared" si="75"/>
        <v>13899.210000000001</v>
      </c>
      <c r="EG201" s="108">
        <v>-791.1</v>
      </c>
      <c r="EH201" s="108">
        <v>0</v>
      </c>
      <c r="EI201" s="108">
        <v>-166.11</v>
      </c>
      <c r="EJ201" s="108">
        <v>-71.19</v>
      </c>
      <c r="EK201" s="108">
        <v>0</v>
      </c>
      <c r="EL201" s="108">
        <v>-12</v>
      </c>
      <c r="EM201" s="108">
        <v>555.84</v>
      </c>
      <c r="EN201" s="108">
        <f t="shared" si="58"/>
        <v>-484.56000000000006</v>
      </c>
      <c r="EO201" s="108">
        <v>0</v>
      </c>
      <c r="EP201" s="108">
        <v>0</v>
      </c>
      <c r="EQ201" s="108">
        <v>0</v>
      </c>
      <c r="ER201" s="108">
        <v>996.66</v>
      </c>
      <c r="ES201" s="108">
        <v>73.5</v>
      </c>
      <c r="ET201" s="108">
        <v>3142.25</v>
      </c>
      <c r="EU201" s="108">
        <v>0</v>
      </c>
      <c r="EV201" s="108">
        <v>0</v>
      </c>
      <c r="EW201" s="108">
        <v>4876.2</v>
      </c>
      <c r="EX201" s="108">
        <v>105</v>
      </c>
      <c r="EY201" s="108">
        <v>2494.8000000000002</v>
      </c>
      <c r="EZ201" s="108">
        <v>711.9</v>
      </c>
      <c r="FC201" s="108">
        <v>1363.44</v>
      </c>
      <c r="FD201" s="108">
        <f t="shared" si="59"/>
        <v>13763.75</v>
      </c>
      <c r="FE201" s="108">
        <f t="shared" si="60"/>
        <v>13279.19</v>
      </c>
      <c r="FM201" s="108">
        <f t="shared" si="61"/>
        <v>0</v>
      </c>
      <c r="FU201" s="108">
        <f t="shared" si="57"/>
        <v>0</v>
      </c>
      <c r="FV201" s="108">
        <v>154.12</v>
      </c>
      <c r="GB201" s="108">
        <f t="shared" si="62"/>
        <v>154.12</v>
      </c>
      <c r="GJ201" s="108">
        <f t="shared" si="63"/>
        <v>0</v>
      </c>
      <c r="GK201" s="108">
        <v>0</v>
      </c>
      <c r="GL201" s="108">
        <v>0</v>
      </c>
      <c r="GM201" s="108">
        <v>0</v>
      </c>
      <c r="GN201" s="108">
        <v>996.66</v>
      </c>
      <c r="GO201" s="108">
        <v>73.5</v>
      </c>
      <c r="GP201" s="108">
        <v>3142.25</v>
      </c>
      <c r="GQ201" s="108">
        <v>0</v>
      </c>
      <c r="GR201" s="108">
        <v>0</v>
      </c>
      <c r="GS201" s="108">
        <v>4876.2</v>
      </c>
      <c r="GT201" s="108">
        <v>105</v>
      </c>
      <c r="GU201" s="108">
        <v>2494.8000000000002</v>
      </c>
      <c r="GV201" s="108">
        <v>711.9</v>
      </c>
      <c r="GX201" s="108">
        <v>154.12</v>
      </c>
      <c r="GY201" s="108">
        <f t="shared" si="64"/>
        <v>12554.43</v>
      </c>
      <c r="GZ201" s="108">
        <f t="shared" si="65"/>
        <v>12708.550000000001</v>
      </c>
      <c r="HR201" s="108">
        <f t="shared" si="66"/>
        <v>0</v>
      </c>
      <c r="HS201" s="108">
        <v>0</v>
      </c>
      <c r="HT201" s="108">
        <v>0</v>
      </c>
      <c r="HU201" s="108">
        <v>0</v>
      </c>
      <c r="HV201" s="108">
        <v>996.66</v>
      </c>
      <c r="HW201" s="108">
        <v>73.5</v>
      </c>
      <c r="HX201" s="108">
        <v>3142.25</v>
      </c>
      <c r="HY201" s="108">
        <v>0</v>
      </c>
      <c r="HZ201" s="108">
        <v>0</v>
      </c>
      <c r="IA201" s="108">
        <v>4876.2</v>
      </c>
      <c r="IB201" s="108">
        <v>105</v>
      </c>
      <c r="IC201" s="108">
        <v>2494.8000000000002</v>
      </c>
      <c r="ID201" s="108">
        <v>711.9</v>
      </c>
      <c r="IF201" s="108">
        <v>154.12</v>
      </c>
      <c r="II201" s="108">
        <f t="shared" si="67"/>
        <v>12554.43</v>
      </c>
      <c r="IJ201" s="108">
        <f t="shared" si="68"/>
        <v>12554.43</v>
      </c>
      <c r="IM201" s="108">
        <v>0</v>
      </c>
      <c r="IN201" s="108">
        <v>0</v>
      </c>
      <c r="IO201" s="108">
        <v>0</v>
      </c>
      <c r="IP201" s="108">
        <v>996.6600000000002</v>
      </c>
      <c r="IQ201" s="108">
        <v>73.5</v>
      </c>
      <c r="IR201" s="108">
        <v>3142.24</v>
      </c>
      <c r="IS201" s="108">
        <v>0</v>
      </c>
      <c r="IT201" s="108">
        <v>0</v>
      </c>
      <c r="IU201" s="108">
        <v>4876.199999999998</v>
      </c>
      <c r="IV201" s="108">
        <v>105</v>
      </c>
      <c r="IW201" s="108">
        <v>2494.8000000000002</v>
      </c>
      <c r="IX201" s="108">
        <v>711.89999999999975</v>
      </c>
      <c r="IZ201" s="108">
        <v>154.12</v>
      </c>
      <c r="JC201" s="108">
        <f t="shared" si="84"/>
        <v>12554.419999999998</v>
      </c>
      <c r="JD201" s="108">
        <f t="shared" si="69"/>
        <v>12554.419999999998</v>
      </c>
    </row>
    <row r="202" spans="1:264" x14ac:dyDescent="0.25">
      <c r="A202" s="107">
        <v>515093</v>
      </c>
      <c r="B202" s="119"/>
      <c r="N202" s="108">
        <v>0</v>
      </c>
      <c r="O202" s="108">
        <v>0</v>
      </c>
      <c r="P202" s="108">
        <v>906</v>
      </c>
      <c r="Q202" s="108">
        <v>0</v>
      </c>
      <c r="R202" s="108">
        <v>0</v>
      </c>
      <c r="S202" s="108">
        <v>0</v>
      </c>
      <c r="T202" s="108">
        <v>0</v>
      </c>
      <c r="V202" s="108">
        <f t="shared" si="70"/>
        <v>906</v>
      </c>
      <c r="AC202" s="108">
        <v>3639.87</v>
      </c>
      <c r="AD202" s="108">
        <v>709.02</v>
      </c>
      <c r="AE202" s="108">
        <v>555.28</v>
      </c>
      <c r="AF202" s="108">
        <v>431.89</v>
      </c>
      <c r="AG202" s="108">
        <v>0</v>
      </c>
      <c r="AH202" s="108">
        <v>0</v>
      </c>
      <c r="AI202" s="108">
        <v>0</v>
      </c>
      <c r="AL202" s="108">
        <f t="shared" si="76"/>
        <v>5336.0599999999995</v>
      </c>
      <c r="AM202" s="108">
        <f t="shared" si="71"/>
        <v>6242.0599999999995</v>
      </c>
      <c r="BD202" s="108">
        <f t="shared" si="77"/>
        <v>0</v>
      </c>
      <c r="BI202" s="108">
        <v>227.8</v>
      </c>
      <c r="BJ202" s="108">
        <v>0</v>
      </c>
      <c r="BR202" s="108">
        <f t="shared" si="78"/>
        <v>227.8</v>
      </c>
      <c r="BS202" s="108">
        <v>3639.87</v>
      </c>
      <c r="BT202" s="108">
        <v>709.02</v>
      </c>
      <c r="BU202" s="108">
        <v>555.28</v>
      </c>
      <c r="BV202" s="108">
        <v>431.89</v>
      </c>
      <c r="BW202" s="108">
        <v>0</v>
      </c>
      <c r="BX202" s="108">
        <v>0</v>
      </c>
      <c r="BY202" s="108">
        <v>0</v>
      </c>
      <c r="BZ202" s="108">
        <v>0</v>
      </c>
      <c r="CB202" s="108">
        <f t="shared" si="79"/>
        <v>5336.0599999999995</v>
      </c>
      <c r="CC202" s="108">
        <f t="shared" si="80"/>
        <v>5563.86</v>
      </c>
      <c r="CT202" s="108">
        <f t="shared" si="72"/>
        <v>0</v>
      </c>
      <c r="CU202" s="108">
        <v>3639.87</v>
      </c>
      <c r="CV202" s="108">
        <v>709.02</v>
      </c>
      <c r="CW202" s="108">
        <v>555.28</v>
      </c>
      <c r="CX202" s="108">
        <v>431.89</v>
      </c>
      <c r="CY202" s="108">
        <v>0</v>
      </c>
      <c r="CZ202" s="108">
        <v>0</v>
      </c>
      <c r="DA202" s="108">
        <v>0</v>
      </c>
      <c r="DB202" s="108">
        <v>0</v>
      </c>
      <c r="DD202" s="108">
        <v>0</v>
      </c>
      <c r="DE202" s="108">
        <f t="shared" si="81"/>
        <v>5336.0599999999995</v>
      </c>
      <c r="DF202" s="108">
        <f t="shared" si="82"/>
        <v>5336.0599999999995</v>
      </c>
      <c r="DG202" s="108">
        <v>3639.87</v>
      </c>
      <c r="DH202" s="108">
        <v>709.02</v>
      </c>
      <c r="DI202" s="108">
        <v>555.28</v>
      </c>
      <c r="DJ202" s="108">
        <v>431.89</v>
      </c>
      <c r="DK202" s="108">
        <v>0</v>
      </c>
      <c r="DL202" s="108">
        <v>0</v>
      </c>
      <c r="DM202" s="108">
        <v>0</v>
      </c>
      <c r="DN202" s="108">
        <v>0</v>
      </c>
      <c r="DO202" s="108">
        <f t="shared" si="83"/>
        <v>5336.0599999999995</v>
      </c>
      <c r="DS202" s="108">
        <f t="shared" si="73"/>
        <v>0</v>
      </c>
      <c r="DT202" s="108">
        <v>3639.8700000000008</v>
      </c>
      <c r="DU202" s="108">
        <v>709.02000000000044</v>
      </c>
      <c r="DV202" s="108">
        <v>555.29000000000019</v>
      </c>
      <c r="DW202" s="108">
        <v>431.87000000000057</v>
      </c>
      <c r="DX202" s="108">
        <v>0</v>
      </c>
      <c r="DY202" s="108">
        <v>0</v>
      </c>
      <c r="DZ202" s="108">
        <v>0</v>
      </c>
      <c r="EA202" s="108">
        <v>0</v>
      </c>
      <c r="ED202" s="108">
        <v>172.83</v>
      </c>
      <c r="EE202" s="108">
        <f t="shared" si="74"/>
        <v>5508.8800000000019</v>
      </c>
      <c r="EF202" s="108">
        <f t="shared" si="75"/>
        <v>5508.8800000000019</v>
      </c>
      <c r="EG202" s="108">
        <v>931.5</v>
      </c>
      <c r="EH202" s="108">
        <v>858.6</v>
      </c>
      <c r="EI202" s="108">
        <v>0</v>
      </c>
      <c r="EJ202" s="108">
        <v>284.76</v>
      </c>
      <c r="EK202" s="108">
        <v>0</v>
      </c>
      <c r="EL202" s="108">
        <v>0</v>
      </c>
      <c r="EM202" s="108">
        <v>0</v>
      </c>
      <c r="EN202" s="108">
        <f t="shared" si="58"/>
        <v>2074.8599999999997</v>
      </c>
      <c r="EO202" s="108">
        <v>0</v>
      </c>
      <c r="EP202" s="108">
        <v>0</v>
      </c>
      <c r="EQ202" s="108">
        <v>0</v>
      </c>
      <c r="ER202" s="108">
        <v>1578.05</v>
      </c>
      <c r="ES202" s="108">
        <v>0</v>
      </c>
      <c r="ET202" s="108">
        <v>1024.3499999999999</v>
      </c>
      <c r="EU202" s="108">
        <v>0</v>
      </c>
      <c r="EV202" s="108">
        <v>0</v>
      </c>
      <c r="EW202" s="108">
        <v>2112.08</v>
      </c>
      <c r="EX202" s="108">
        <v>0</v>
      </c>
      <c r="EY202" s="108">
        <v>396.9</v>
      </c>
      <c r="EZ202" s="108">
        <v>0</v>
      </c>
      <c r="FC202" s="108">
        <v>0</v>
      </c>
      <c r="FD202" s="108">
        <f t="shared" si="59"/>
        <v>5111.3799999999992</v>
      </c>
      <c r="FE202" s="108">
        <f t="shared" si="60"/>
        <v>7186.2399999999989</v>
      </c>
      <c r="FM202" s="108">
        <f t="shared" si="61"/>
        <v>0</v>
      </c>
      <c r="FU202" s="108">
        <f t="shared" ref="FU202:FU225" si="85">SUM(FN202:FT202)</f>
        <v>0</v>
      </c>
      <c r="FV202" s="108">
        <v>0</v>
      </c>
      <c r="GB202" s="108">
        <f t="shared" si="62"/>
        <v>0</v>
      </c>
      <c r="GJ202" s="108">
        <f t="shared" si="63"/>
        <v>0</v>
      </c>
      <c r="GK202" s="108">
        <v>0</v>
      </c>
      <c r="GL202" s="108">
        <v>0</v>
      </c>
      <c r="GM202" s="108">
        <v>0</v>
      </c>
      <c r="GN202" s="108">
        <v>1578.05</v>
      </c>
      <c r="GO202" s="108">
        <v>0</v>
      </c>
      <c r="GP202" s="108">
        <v>1024.3499999999999</v>
      </c>
      <c r="GQ202" s="108">
        <v>0</v>
      </c>
      <c r="GR202" s="108">
        <v>0</v>
      </c>
      <c r="GS202" s="108">
        <v>2112.08</v>
      </c>
      <c r="GT202" s="108">
        <v>0</v>
      </c>
      <c r="GU202" s="108">
        <v>396.9</v>
      </c>
      <c r="GV202" s="108">
        <v>0</v>
      </c>
      <c r="GX202" s="108">
        <v>0</v>
      </c>
      <c r="GY202" s="108">
        <f t="shared" si="64"/>
        <v>5111.3799999999992</v>
      </c>
      <c r="GZ202" s="108">
        <f t="shared" si="65"/>
        <v>5111.3799999999992</v>
      </c>
      <c r="HR202" s="108">
        <f t="shared" si="66"/>
        <v>0</v>
      </c>
      <c r="HS202" s="108">
        <v>0</v>
      </c>
      <c r="HT202" s="108">
        <v>0</v>
      </c>
      <c r="HU202" s="108">
        <v>0</v>
      </c>
      <c r="HV202" s="108">
        <v>1578.05</v>
      </c>
      <c r="HW202" s="108">
        <v>0</v>
      </c>
      <c r="HX202" s="108">
        <v>1024.3499999999999</v>
      </c>
      <c r="HY202" s="108">
        <v>0</v>
      </c>
      <c r="HZ202" s="108">
        <v>0</v>
      </c>
      <c r="IA202" s="108">
        <v>2112.08</v>
      </c>
      <c r="IB202" s="108">
        <v>0</v>
      </c>
      <c r="IC202" s="108">
        <v>396.9</v>
      </c>
      <c r="ID202" s="108">
        <v>0</v>
      </c>
      <c r="IF202" s="108">
        <v>0</v>
      </c>
      <c r="II202" s="108">
        <f t="shared" si="67"/>
        <v>5111.3799999999992</v>
      </c>
      <c r="IJ202" s="108">
        <f t="shared" si="68"/>
        <v>5111.3799999999992</v>
      </c>
      <c r="IM202" s="108">
        <v>0</v>
      </c>
      <c r="IN202" s="108">
        <v>0</v>
      </c>
      <c r="IO202" s="108">
        <v>0</v>
      </c>
      <c r="IP202" s="108">
        <v>1578.03</v>
      </c>
      <c r="IQ202" s="108">
        <v>0</v>
      </c>
      <c r="IR202" s="108">
        <v>1024.3300000000004</v>
      </c>
      <c r="IS202" s="108">
        <v>0</v>
      </c>
      <c r="IT202" s="108">
        <v>0</v>
      </c>
      <c r="IU202" s="108">
        <v>2112.0599999999995</v>
      </c>
      <c r="IV202" s="108">
        <v>0</v>
      </c>
      <c r="IW202" s="108">
        <v>396.89999999999986</v>
      </c>
      <c r="IX202" s="108">
        <v>0</v>
      </c>
      <c r="IZ202" s="108">
        <v>0</v>
      </c>
      <c r="JC202" s="108">
        <f t="shared" si="84"/>
        <v>5111.32</v>
      </c>
      <c r="JD202" s="108">
        <f t="shared" si="69"/>
        <v>5111.32</v>
      </c>
    </row>
    <row r="203" spans="1:264" x14ac:dyDescent="0.25">
      <c r="A203" s="107">
        <v>584603</v>
      </c>
      <c r="B203" s="119"/>
      <c r="N203" s="108">
        <v>2350.08</v>
      </c>
      <c r="O203" s="108">
        <v>0</v>
      </c>
      <c r="P203" s="108">
        <v>0</v>
      </c>
      <c r="Q203" s="108">
        <v>792.75</v>
      </c>
      <c r="R203" s="108">
        <v>0</v>
      </c>
      <c r="S203" s="108">
        <v>0</v>
      </c>
      <c r="T203" s="108">
        <v>0</v>
      </c>
      <c r="V203" s="108">
        <f t="shared" si="70"/>
        <v>3142.83</v>
      </c>
      <c r="AC203" s="108">
        <v>5096.5200000000004</v>
      </c>
      <c r="AD203" s="108">
        <v>1221.48</v>
      </c>
      <c r="AE203" s="108">
        <v>308.49</v>
      </c>
      <c r="AF203" s="108">
        <v>2097.73</v>
      </c>
      <c r="AG203" s="108">
        <v>0</v>
      </c>
      <c r="AH203" s="108">
        <v>78</v>
      </c>
      <c r="AI203" s="108">
        <v>96.41</v>
      </c>
      <c r="AL203" s="108">
        <f t="shared" si="76"/>
        <v>8898.6299999999992</v>
      </c>
      <c r="AM203" s="108">
        <f t="shared" si="71"/>
        <v>12041.46</v>
      </c>
      <c r="BD203" s="108">
        <f t="shared" si="77"/>
        <v>0</v>
      </c>
      <c r="BI203" s="108">
        <v>349.72</v>
      </c>
      <c r="BJ203" s="108">
        <v>254.24</v>
      </c>
      <c r="BR203" s="108">
        <f t="shared" si="78"/>
        <v>603.96</v>
      </c>
      <c r="BS203" s="108">
        <v>5096.5200000000004</v>
      </c>
      <c r="BT203" s="108">
        <v>1221.48</v>
      </c>
      <c r="BU203" s="108">
        <v>308.49</v>
      </c>
      <c r="BV203" s="108">
        <v>2097.73</v>
      </c>
      <c r="BW203" s="108">
        <v>0</v>
      </c>
      <c r="BX203" s="108">
        <v>78</v>
      </c>
      <c r="BY203" s="108">
        <v>96.41</v>
      </c>
      <c r="BZ203" s="108">
        <v>254.24</v>
      </c>
      <c r="CB203" s="108">
        <f t="shared" si="79"/>
        <v>9152.869999999999</v>
      </c>
      <c r="CC203" s="108">
        <f t="shared" si="80"/>
        <v>9756.8299999999981</v>
      </c>
      <c r="CT203" s="108">
        <f t="shared" si="72"/>
        <v>0</v>
      </c>
      <c r="CU203" s="108">
        <v>5096.5200000000004</v>
      </c>
      <c r="CV203" s="108">
        <v>1221.48</v>
      </c>
      <c r="CW203" s="108">
        <v>308.49</v>
      </c>
      <c r="CX203" s="108">
        <v>2097.73</v>
      </c>
      <c r="CY203" s="108">
        <v>0</v>
      </c>
      <c r="CZ203" s="108">
        <v>78</v>
      </c>
      <c r="DA203" s="108">
        <v>96.41</v>
      </c>
      <c r="DB203" s="108">
        <v>254.24</v>
      </c>
      <c r="DD203" s="108">
        <v>0</v>
      </c>
      <c r="DE203" s="108">
        <f t="shared" si="81"/>
        <v>9152.869999999999</v>
      </c>
      <c r="DF203" s="108">
        <f t="shared" si="82"/>
        <v>9152.869999999999</v>
      </c>
      <c r="DG203" s="108">
        <v>5096.5200000000004</v>
      </c>
      <c r="DH203" s="108">
        <v>1221.48</v>
      </c>
      <c r="DI203" s="108">
        <v>308.49</v>
      </c>
      <c r="DJ203" s="108">
        <v>2097.73</v>
      </c>
      <c r="DK203" s="108">
        <v>0</v>
      </c>
      <c r="DL203" s="108">
        <v>78</v>
      </c>
      <c r="DM203" s="108">
        <v>96.41</v>
      </c>
      <c r="DN203" s="108">
        <v>254.24</v>
      </c>
      <c r="DO203" s="108">
        <f t="shared" si="83"/>
        <v>9152.869999999999</v>
      </c>
      <c r="DS203" s="108">
        <f t="shared" si="73"/>
        <v>0</v>
      </c>
      <c r="DT203" s="108">
        <v>5096.5200000000004</v>
      </c>
      <c r="DU203" s="108">
        <v>1221.48</v>
      </c>
      <c r="DV203" s="108">
        <v>308.49</v>
      </c>
      <c r="DW203" s="108">
        <v>2097.740000000003</v>
      </c>
      <c r="DX203" s="108">
        <v>0</v>
      </c>
      <c r="DY203" s="108">
        <v>78</v>
      </c>
      <c r="DZ203" s="108">
        <v>96.400000000000034</v>
      </c>
      <c r="EA203" s="108">
        <v>254.24</v>
      </c>
      <c r="EC203" s="108">
        <v>40</v>
      </c>
      <c r="ED203" s="108">
        <v>1469.06</v>
      </c>
      <c r="EE203" s="108">
        <f t="shared" si="74"/>
        <v>10661.930000000002</v>
      </c>
      <c r="EF203" s="108">
        <f t="shared" si="75"/>
        <v>10661.930000000002</v>
      </c>
      <c r="EG203" s="108">
        <v>745.2</v>
      </c>
      <c r="EH203" s="108">
        <v>0</v>
      </c>
      <c r="EI203" s="108">
        <v>0</v>
      </c>
      <c r="EJ203" s="108">
        <v>569.52</v>
      </c>
      <c r="EK203" s="108">
        <v>0</v>
      </c>
      <c r="EL203" s="108">
        <v>0</v>
      </c>
      <c r="EM203" s="108">
        <v>0</v>
      </c>
      <c r="EN203" s="108">
        <f t="shared" ref="EN203:EN228" si="86">SUM(EG203:EM203)</f>
        <v>1314.72</v>
      </c>
      <c r="EO203" s="108">
        <v>0</v>
      </c>
      <c r="EP203" s="108">
        <v>0</v>
      </c>
      <c r="EQ203" s="108">
        <v>0</v>
      </c>
      <c r="ER203" s="108">
        <v>664.44</v>
      </c>
      <c r="ES203" s="108">
        <v>31.5</v>
      </c>
      <c r="ET203" s="108">
        <v>3571.37</v>
      </c>
      <c r="EU203" s="108">
        <v>0</v>
      </c>
      <c r="EV203" s="108">
        <v>0</v>
      </c>
      <c r="EW203" s="108">
        <v>4422.6000000000004</v>
      </c>
      <c r="EX203" s="108">
        <v>0</v>
      </c>
      <c r="EY203" s="108">
        <v>1871.1</v>
      </c>
      <c r="EZ203" s="108">
        <v>0</v>
      </c>
      <c r="FD203" s="108">
        <f t="shared" ref="FD203:FD228" si="87">SUM(EO203:FC203)</f>
        <v>10561.01</v>
      </c>
      <c r="FE203" s="108">
        <f t="shared" ref="FE203:FE228" si="88">EN203+FD203</f>
        <v>11875.73</v>
      </c>
      <c r="FM203" s="108">
        <f t="shared" ref="FM203:FM228" si="89">SUM(FF203:FL203)</f>
        <v>0</v>
      </c>
      <c r="FU203" s="108">
        <f t="shared" si="85"/>
        <v>0</v>
      </c>
      <c r="FV203" s="108">
        <v>325.12</v>
      </c>
      <c r="GB203" s="108">
        <f t="shared" ref="GB203:GB228" si="90">SUM(FV203:GA203)</f>
        <v>325.12</v>
      </c>
      <c r="GJ203" s="108">
        <f t="shared" ref="GJ203:GJ228" si="91">SUM(GC203:GI203)</f>
        <v>0</v>
      </c>
      <c r="GK203" s="108">
        <v>0</v>
      </c>
      <c r="GL203" s="108">
        <v>0</v>
      </c>
      <c r="GM203" s="108">
        <v>0</v>
      </c>
      <c r="GN203" s="108">
        <v>664.44</v>
      </c>
      <c r="GO203" s="108">
        <v>31.5</v>
      </c>
      <c r="GP203" s="108">
        <v>3571.37</v>
      </c>
      <c r="GQ203" s="108">
        <v>0</v>
      </c>
      <c r="GR203" s="108">
        <v>0</v>
      </c>
      <c r="GS203" s="108">
        <v>4422.6000000000004</v>
      </c>
      <c r="GT203" s="108">
        <v>0</v>
      </c>
      <c r="GU203" s="108">
        <v>1871.1</v>
      </c>
      <c r="GV203" s="108">
        <v>0</v>
      </c>
      <c r="GX203" s="108">
        <v>325.12</v>
      </c>
      <c r="GY203" s="108">
        <f t="shared" ref="GY203:GY228" si="92">SUM(GK203:GX203)</f>
        <v>10886.130000000001</v>
      </c>
      <c r="GZ203" s="108">
        <f t="shared" ref="GZ203:GZ228" si="93">FU203+GB203+GY203</f>
        <v>11211.250000000002</v>
      </c>
      <c r="HR203" s="108">
        <f t="shared" ref="HR203:HR228" si="94">SUM(HE203:HQ203)</f>
        <v>0</v>
      </c>
      <c r="HS203" s="108">
        <v>0</v>
      </c>
      <c r="HT203" s="108">
        <v>0</v>
      </c>
      <c r="HU203" s="108">
        <v>0</v>
      </c>
      <c r="HV203" s="108">
        <v>664.44</v>
      </c>
      <c r="HW203" s="108">
        <v>31.5</v>
      </c>
      <c r="HX203" s="108">
        <v>3571.37</v>
      </c>
      <c r="HY203" s="108">
        <v>0</v>
      </c>
      <c r="HZ203" s="108">
        <v>0</v>
      </c>
      <c r="IA203" s="108">
        <v>4422.6000000000004</v>
      </c>
      <c r="IB203" s="108">
        <v>0</v>
      </c>
      <c r="IC203" s="108">
        <v>1871.1</v>
      </c>
      <c r="ID203" s="108">
        <v>0</v>
      </c>
      <c r="IF203" s="108">
        <v>325.12</v>
      </c>
      <c r="II203" s="108">
        <f t="shared" ref="II203:II228" si="95">SUM(HS203:IH203)</f>
        <v>10886.130000000001</v>
      </c>
      <c r="IJ203" s="108">
        <f t="shared" ref="IJ203:IJ228" si="96">HR203+II203</f>
        <v>10886.130000000001</v>
      </c>
      <c r="IM203" s="108">
        <v>0</v>
      </c>
      <c r="IN203" s="108">
        <v>0</v>
      </c>
      <c r="IO203" s="108">
        <v>0</v>
      </c>
      <c r="IP203" s="108">
        <v>664.44</v>
      </c>
      <c r="IQ203" s="108">
        <v>31.5</v>
      </c>
      <c r="IR203" s="108">
        <v>3571.3500000000004</v>
      </c>
      <c r="IS203" s="108">
        <v>0</v>
      </c>
      <c r="IT203" s="108">
        <v>0</v>
      </c>
      <c r="IU203" s="108">
        <v>4422.6000000000004</v>
      </c>
      <c r="IV203" s="108">
        <v>0</v>
      </c>
      <c r="IW203" s="108">
        <v>1871.0999999999995</v>
      </c>
      <c r="IX203" s="108">
        <v>0</v>
      </c>
      <c r="IZ203" s="108">
        <v>325.12</v>
      </c>
      <c r="JC203" s="108">
        <f t="shared" si="84"/>
        <v>10886.110000000002</v>
      </c>
      <c r="JD203" s="108">
        <f t="shared" ref="JD203:JD228" si="97">JC203+IK203</f>
        <v>10886.110000000002</v>
      </c>
    </row>
    <row r="204" spans="1:264" x14ac:dyDescent="0.25">
      <c r="A204" s="107">
        <v>519385</v>
      </c>
      <c r="B204" s="119"/>
      <c r="N204" s="108">
        <v>368.64</v>
      </c>
      <c r="O204" s="108">
        <v>0</v>
      </c>
      <c r="P204" s="108">
        <v>0</v>
      </c>
      <c r="Q204" s="108">
        <v>0</v>
      </c>
      <c r="R204" s="108">
        <v>0</v>
      </c>
      <c r="S204" s="108">
        <v>48.96</v>
      </c>
      <c r="T204" s="108">
        <v>0</v>
      </c>
      <c r="V204" s="108">
        <f t="shared" si="70"/>
        <v>417.59999999999997</v>
      </c>
      <c r="AC204" s="108">
        <v>5644.08</v>
      </c>
      <c r="AD204" s="108">
        <v>2822.04</v>
      </c>
      <c r="AE204" s="108">
        <v>308.49</v>
      </c>
      <c r="AF204" s="108">
        <v>1295.6600000000001</v>
      </c>
      <c r="AG204" s="108">
        <v>0</v>
      </c>
      <c r="AH204" s="108">
        <v>312</v>
      </c>
      <c r="AI204" s="108">
        <v>964.08</v>
      </c>
      <c r="AL204" s="108">
        <f t="shared" si="76"/>
        <v>11346.349999999999</v>
      </c>
      <c r="AM204" s="108">
        <f t="shared" si="71"/>
        <v>11763.949999999999</v>
      </c>
      <c r="BD204" s="108">
        <f t="shared" si="77"/>
        <v>0</v>
      </c>
      <c r="BI204" s="108">
        <v>494.69</v>
      </c>
      <c r="BJ204" s="108">
        <v>146.85</v>
      </c>
      <c r="BR204" s="108">
        <f t="shared" si="78"/>
        <v>641.54</v>
      </c>
      <c r="BS204" s="108">
        <v>5644.08</v>
      </c>
      <c r="BT204" s="108">
        <v>2822.04</v>
      </c>
      <c r="BU204" s="108">
        <v>308.49</v>
      </c>
      <c r="BV204" s="108">
        <v>1295.6600000000001</v>
      </c>
      <c r="BW204" s="108">
        <v>0</v>
      </c>
      <c r="BX204" s="108">
        <v>312</v>
      </c>
      <c r="BY204" s="108">
        <v>964.08</v>
      </c>
      <c r="BZ204" s="108">
        <v>146.85</v>
      </c>
      <c r="CB204" s="108">
        <f t="shared" si="79"/>
        <v>11493.199999999999</v>
      </c>
      <c r="CC204" s="108">
        <f t="shared" si="80"/>
        <v>12134.739999999998</v>
      </c>
      <c r="CT204" s="108">
        <f t="shared" si="72"/>
        <v>0</v>
      </c>
      <c r="CU204" s="108">
        <v>5644.08</v>
      </c>
      <c r="CV204" s="108">
        <v>2822.04</v>
      </c>
      <c r="CW204" s="108">
        <v>308.49</v>
      </c>
      <c r="CX204" s="108">
        <v>1295.6600000000001</v>
      </c>
      <c r="CY204" s="108">
        <v>0</v>
      </c>
      <c r="CZ204" s="108">
        <v>312</v>
      </c>
      <c r="DA204" s="108">
        <v>964.08</v>
      </c>
      <c r="DB204" s="108">
        <v>146.85</v>
      </c>
      <c r="DD204" s="108">
        <v>0</v>
      </c>
      <c r="DE204" s="108">
        <f t="shared" si="81"/>
        <v>11493.199999999999</v>
      </c>
      <c r="DF204" s="108">
        <f t="shared" si="82"/>
        <v>11493.199999999999</v>
      </c>
      <c r="DG204" s="108">
        <v>5644.08</v>
      </c>
      <c r="DH204" s="108">
        <v>2822.04</v>
      </c>
      <c r="DI204" s="108">
        <v>308.49</v>
      </c>
      <c r="DJ204" s="108">
        <v>1295.6600000000001</v>
      </c>
      <c r="DK204" s="108">
        <v>0</v>
      </c>
      <c r="DL204" s="108">
        <v>312</v>
      </c>
      <c r="DM204" s="108">
        <v>964.08</v>
      </c>
      <c r="DN204" s="108">
        <v>146.85</v>
      </c>
      <c r="DO204" s="108">
        <f t="shared" si="83"/>
        <v>11493.199999999999</v>
      </c>
      <c r="DS204" s="108">
        <f t="shared" si="73"/>
        <v>0</v>
      </c>
      <c r="DT204" s="108">
        <v>5644.0799999999981</v>
      </c>
      <c r="DU204" s="108">
        <v>2822.0399999999991</v>
      </c>
      <c r="DV204" s="108">
        <v>308.49</v>
      </c>
      <c r="DW204" s="108">
        <v>1295.6500000000003</v>
      </c>
      <c r="DX204" s="108">
        <v>0</v>
      </c>
      <c r="DY204" s="108">
        <v>312</v>
      </c>
      <c r="DZ204" s="108">
        <v>964.07999999999981</v>
      </c>
      <c r="EA204" s="108">
        <v>146.85</v>
      </c>
      <c r="ED204" s="108">
        <v>408.07</v>
      </c>
      <c r="EE204" s="108">
        <f t="shared" si="74"/>
        <v>11901.259999999997</v>
      </c>
      <c r="EF204" s="108">
        <f t="shared" si="75"/>
        <v>11901.259999999997</v>
      </c>
      <c r="EG204" s="108">
        <v>793.8</v>
      </c>
      <c r="EH204" s="108">
        <v>1846.8</v>
      </c>
      <c r="EI204" s="108">
        <v>348.04</v>
      </c>
      <c r="EJ204" s="108">
        <v>1028.3</v>
      </c>
      <c r="EK204" s="108">
        <v>0</v>
      </c>
      <c r="EL204" s="108">
        <v>0</v>
      </c>
      <c r="EM204" s="108">
        <v>0</v>
      </c>
      <c r="EN204" s="108">
        <f t="shared" si="86"/>
        <v>4016.9399999999996</v>
      </c>
      <c r="EO204" s="108">
        <v>245.93</v>
      </c>
      <c r="EP204" s="108">
        <v>0</v>
      </c>
      <c r="EQ204" s="108">
        <v>0</v>
      </c>
      <c r="ER204" s="108">
        <v>1661.1</v>
      </c>
      <c r="ES204" s="108">
        <v>157.5</v>
      </c>
      <c r="ET204" s="108">
        <v>3211.46</v>
      </c>
      <c r="EU204" s="108">
        <v>0</v>
      </c>
      <c r="EV204" s="108">
        <v>0</v>
      </c>
      <c r="EW204" s="108">
        <v>3364.2</v>
      </c>
      <c r="EX204" s="108">
        <v>150.5</v>
      </c>
      <c r="EY204" s="108">
        <v>1918.35</v>
      </c>
      <c r="EZ204" s="108">
        <v>0</v>
      </c>
      <c r="FD204" s="108">
        <f t="shared" si="87"/>
        <v>10709.039999999999</v>
      </c>
      <c r="FE204" s="108">
        <f t="shared" si="88"/>
        <v>14725.98</v>
      </c>
      <c r="FM204" s="108">
        <f t="shared" si="89"/>
        <v>0</v>
      </c>
      <c r="FU204" s="108">
        <f t="shared" si="85"/>
        <v>0</v>
      </c>
      <c r="FV204" s="108">
        <v>123.45</v>
      </c>
      <c r="GB204" s="108">
        <f t="shared" si="90"/>
        <v>123.45</v>
      </c>
      <c r="GJ204" s="108">
        <f t="shared" si="91"/>
        <v>0</v>
      </c>
      <c r="GK204" s="108">
        <v>245.93</v>
      </c>
      <c r="GL204" s="108">
        <v>0</v>
      </c>
      <c r="GM204" s="108">
        <v>0</v>
      </c>
      <c r="GN204" s="108">
        <v>1661.1</v>
      </c>
      <c r="GO204" s="108">
        <v>157.5</v>
      </c>
      <c r="GP204" s="108">
        <v>3211.46</v>
      </c>
      <c r="GQ204" s="108">
        <v>0</v>
      </c>
      <c r="GR204" s="108">
        <v>0</v>
      </c>
      <c r="GS204" s="108">
        <v>3364.2</v>
      </c>
      <c r="GT204" s="108">
        <v>150.5</v>
      </c>
      <c r="GU204" s="108">
        <v>1918.35</v>
      </c>
      <c r="GV204" s="108">
        <v>0</v>
      </c>
      <c r="GX204" s="108">
        <v>123.45</v>
      </c>
      <c r="GY204" s="108">
        <f t="shared" si="92"/>
        <v>10832.49</v>
      </c>
      <c r="GZ204" s="108">
        <f t="shared" si="93"/>
        <v>10955.94</v>
      </c>
      <c r="HR204" s="108">
        <f t="shared" si="94"/>
        <v>0</v>
      </c>
      <c r="HS204" s="108">
        <v>245.93</v>
      </c>
      <c r="HT204" s="108">
        <v>0</v>
      </c>
      <c r="HU204" s="108">
        <v>0</v>
      </c>
      <c r="HV204" s="108">
        <v>1661.1</v>
      </c>
      <c r="HW204" s="108">
        <v>157.5</v>
      </c>
      <c r="HX204" s="108">
        <v>3211.46</v>
      </c>
      <c r="HY204" s="108">
        <v>0</v>
      </c>
      <c r="HZ204" s="108">
        <v>0</v>
      </c>
      <c r="IA204" s="108">
        <v>3364.2</v>
      </c>
      <c r="IB204" s="108">
        <v>150.5</v>
      </c>
      <c r="IC204" s="108">
        <v>1918.35</v>
      </c>
      <c r="ID204" s="108">
        <v>0</v>
      </c>
      <c r="IF204" s="108">
        <v>123.45</v>
      </c>
      <c r="II204" s="108">
        <f t="shared" si="95"/>
        <v>10832.49</v>
      </c>
      <c r="IJ204" s="108">
        <f t="shared" si="96"/>
        <v>10832.49</v>
      </c>
      <c r="IM204" s="108">
        <v>245.91999999999996</v>
      </c>
      <c r="IN204" s="108">
        <v>0</v>
      </c>
      <c r="IO204" s="108">
        <v>0</v>
      </c>
      <c r="IP204" s="108">
        <v>1661.0999999999995</v>
      </c>
      <c r="IQ204" s="108">
        <v>157.5</v>
      </c>
      <c r="IR204" s="108">
        <v>3211.4600000000009</v>
      </c>
      <c r="IS204" s="108">
        <v>0</v>
      </c>
      <c r="IT204" s="108">
        <v>0</v>
      </c>
      <c r="IU204" s="108">
        <v>3364.1999999999989</v>
      </c>
      <c r="IV204" s="108">
        <v>150.5</v>
      </c>
      <c r="IW204" s="108">
        <v>1918.3499999999995</v>
      </c>
      <c r="IX204" s="108">
        <v>0</v>
      </c>
      <c r="IZ204" s="108">
        <v>123.45</v>
      </c>
      <c r="JC204" s="108">
        <f t="shared" si="84"/>
        <v>10832.48</v>
      </c>
      <c r="JD204" s="108">
        <f t="shared" si="97"/>
        <v>10832.48</v>
      </c>
    </row>
    <row r="205" spans="1:264" x14ac:dyDescent="0.25">
      <c r="A205" s="107">
        <v>730178</v>
      </c>
      <c r="B205" s="119"/>
      <c r="N205" s="108">
        <v>0</v>
      </c>
      <c r="O205" s="108">
        <v>0</v>
      </c>
      <c r="P205" s="108">
        <v>0</v>
      </c>
      <c r="Q205" s="108">
        <v>0</v>
      </c>
      <c r="R205" s="108">
        <v>2722.05</v>
      </c>
      <c r="S205" s="108">
        <v>30.6</v>
      </c>
      <c r="T205" s="108">
        <v>0</v>
      </c>
      <c r="V205" s="108">
        <f t="shared" ref="V205:V227" si="98">SUM(L205:U205)</f>
        <v>2752.65</v>
      </c>
      <c r="AC205" s="108">
        <v>0</v>
      </c>
      <c r="AD205" s="108">
        <v>0</v>
      </c>
      <c r="AE205" s="108">
        <v>0</v>
      </c>
      <c r="AF205" s="108">
        <v>0</v>
      </c>
      <c r="AG205" s="108">
        <v>1180.45</v>
      </c>
      <c r="AH205" s="108">
        <v>39</v>
      </c>
      <c r="AI205" s="108">
        <v>0</v>
      </c>
      <c r="AL205" s="108">
        <f t="shared" si="76"/>
        <v>1219.45</v>
      </c>
      <c r="AM205" s="108">
        <f t="shared" ref="AM205:AM228" si="99">V205+AL205</f>
        <v>3972.1000000000004</v>
      </c>
      <c r="BD205" s="108">
        <f t="shared" si="77"/>
        <v>0</v>
      </c>
      <c r="BI205" s="108">
        <v>0</v>
      </c>
      <c r="BJ205" s="108">
        <v>0</v>
      </c>
      <c r="BR205" s="108">
        <f t="shared" si="78"/>
        <v>0</v>
      </c>
      <c r="BS205" s="108">
        <v>0</v>
      </c>
      <c r="BT205" s="108">
        <v>0</v>
      </c>
      <c r="BU205" s="108">
        <v>0</v>
      </c>
      <c r="BV205" s="108">
        <v>0</v>
      </c>
      <c r="BW205" s="108">
        <v>1180.45</v>
      </c>
      <c r="BX205" s="108">
        <v>39</v>
      </c>
      <c r="BY205" s="108">
        <v>0</v>
      </c>
      <c r="BZ205" s="108">
        <v>0</v>
      </c>
      <c r="CB205" s="108">
        <f t="shared" si="79"/>
        <v>1219.45</v>
      </c>
      <c r="CC205" s="108">
        <f t="shared" si="80"/>
        <v>1219.45</v>
      </c>
      <c r="CT205" s="108">
        <f t="shared" ref="CT205:CT227" si="100">SUM(CD205:CS205)</f>
        <v>0</v>
      </c>
      <c r="CU205" s="108">
        <v>0</v>
      </c>
      <c r="CV205" s="108">
        <v>0</v>
      </c>
      <c r="CW205" s="108">
        <v>0</v>
      </c>
      <c r="CX205" s="108">
        <v>0</v>
      </c>
      <c r="CY205" s="108">
        <v>1180.45</v>
      </c>
      <c r="CZ205" s="108">
        <v>39</v>
      </c>
      <c r="DA205" s="108">
        <v>0</v>
      </c>
      <c r="DB205" s="108">
        <v>0</v>
      </c>
      <c r="DD205" s="108">
        <v>0</v>
      </c>
      <c r="DE205" s="108">
        <f t="shared" si="81"/>
        <v>1219.45</v>
      </c>
      <c r="DF205" s="108">
        <f t="shared" si="82"/>
        <v>1219.45</v>
      </c>
      <c r="DG205" s="108">
        <v>0</v>
      </c>
      <c r="DH205" s="108">
        <v>0</v>
      </c>
      <c r="DI205" s="108">
        <v>0</v>
      </c>
      <c r="DJ205" s="108">
        <v>0</v>
      </c>
      <c r="DK205" s="108">
        <v>1180.45</v>
      </c>
      <c r="DL205" s="108">
        <v>39</v>
      </c>
      <c r="DM205" s="108">
        <v>0</v>
      </c>
      <c r="DN205" s="108">
        <v>0</v>
      </c>
      <c r="DO205" s="108">
        <f t="shared" si="83"/>
        <v>1219.45</v>
      </c>
      <c r="DS205" s="108">
        <f t="shared" ref="DS205:DS228" si="101">SUM(DP205:DR205)</f>
        <v>0</v>
      </c>
      <c r="DT205" s="108">
        <v>0</v>
      </c>
      <c r="DU205" s="108">
        <v>0</v>
      </c>
      <c r="DV205" s="108">
        <v>0</v>
      </c>
      <c r="DW205" s="108">
        <v>0</v>
      </c>
      <c r="DX205" s="108">
        <v>1180.4599999999998</v>
      </c>
      <c r="DY205" s="108">
        <v>39</v>
      </c>
      <c r="DZ205" s="108">
        <v>0</v>
      </c>
      <c r="EA205" s="108">
        <v>0</v>
      </c>
      <c r="ED205" s="108">
        <v>0</v>
      </c>
      <c r="EE205" s="108">
        <f t="shared" ref="EE205:EE228" si="102">SUM(DT205:ED205)</f>
        <v>1219.4599999999998</v>
      </c>
      <c r="EF205" s="108">
        <f t="shared" ref="EF205:EF228" si="103">DS205+EE205</f>
        <v>1219.4599999999998</v>
      </c>
      <c r="EG205" s="108">
        <v>0</v>
      </c>
      <c r="EH205" s="108">
        <v>0</v>
      </c>
      <c r="EI205" s="108">
        <v>0</v>
      </c>
      <c r="EJ205" s="108">
        <v>0</v>
      </c>
      <c r="EK205" s="108">
        <v>259.44</v>
      </c>
      <c r="EL205" s="108">
        <v>0</v>
      </c>
      <c r="EM205" s="108">
        <v>0</v>
      </c>
      <c r="EN205" s="108">
        <f t="shared" si="86"/>
        <v>259.44</v>
      </c>
      <c r="EO205" s="108">
        <v>3897.01</v>
      </c>
      <c r="EP205" s="108">
        <v>105</v>
      </c>
      <c r="EQ205" s="108">
        <v>0</v>
      </c>
      <c r="ER205" s="108">
        <v>0</v>
      </c>
      <c r="ES205" s="108">
        <v>0</v>
      </c>
      <c r="ET205" s="108">
        <v>0</v>
      </c>
      <c r="EU205" s="108">
        <v>0</v>
      </c>
      <c r="EV205" s="108">
        <v>0</v>
      </c>
      <c r="EW205" s="108">
        <v>0</v>
      </c>
      <c r="EX205" s="108">
        <v>0</v>
      </c>
      <c r="EY205" s="108">
        <v>0</v>
      </c>
      <c r="EZ205" s="108">
        <v>0</v>
      </c>
      <c r="FC205" s="108">
        <v>173.74</v>
      </c>
      <c r="FD205" s="108">
        <f t="shared" si="87"/>
        <v>4175.75</v>
      </c>
      <c r="FE205" s="108">
        <f t="shared" si="88"/>
        <v>4435.1899999999996</v>
      </c>
      <c r="FM205" s="108">
        <f t="shared" si="89"/>
        <v>0</v>
      </c>
      <c r="FU205" s="108">
        <f t="shared" si="85"/>
        <v>0</v>
      </c>
      <c r="FV205" s="108">
        <v>0</v>
      </c>
      <c r="GB205" s="108">
        <f t="shared" si="90"/>
        <v>0</v>
      </c>
      <c r="GJ205" s="108">
        <f t="shared" si="91"/>
        <v>0</v>
      </c>
      <c r="GK205" s="108">
        <v>3897.01</v>
      </c>
      <c r="GL205" s="108">
        <v>105</v>
      </c>
      <c r="GM205" s="108">
        <v>0</v>
      </c>
      <c r="GN205" s="108">
        <v>0</v>
      </c>
      <c r="GO205" s="108">
        <v>0</v>
      </c>
      <c r="GP205" s="108">
        <v>0</v>
      </c>
      <c r="GQ205" s="108">
        <v>0</v>
      </c>
      <c r="GR205" s="108">
        <v>0</v>
      </c>
      <c r="GS205" s="108">
        <v>0</v>
      </c>
      <c r="GT205" s="108">
        <v>0</v>
      </c>
      <c r="GU205" s="108">
        <v>0</v>
      </c>
      <c r="GV205" s="108">
        <v>0</v>
      </c>
      <c r="GX205" s="108">
        <v>0</v>
      </c>
      <c r="GY205" s="108">
        <f t="shared" si="92"/>
        <v>4002.01</v>
      </c>
      <c r="GZ205" s="108">
        <f t="shared" si="93"/>
        <v>4002.01</v>
      </c>
      <c r="HR205" s="108">
        <f t="shared" si="94"/>
        <v>0</v>
      </c>
      <c r="HS205" s="108">
        <v>3897.01</v>
      </c>
      <c r="HT205" s="108">
        <v>105</v>
      </c>
      <c r="HU205" s="108">
        <v>0</v>
      </c>
      <c r="HV205" s="108">
        <v>0</v>
      </c>
      <c r="HW205" s="108">
        <v>0</v>
      </c>
      <c r="HX205" s="108">
        <v>0</v>
      </c>
      <c r="HY205" s="108">
        <v>0</v>
      </c>
      <c r="HZ205" s="108">
        <v>0</v>
      </c>
      <c r="IA205" s="108">
        <v>0</v>
      </c>
      <c r="IB205" s="108">
        <v>0</v>
      </c>
      <c r="IC205" s="108">
        <v>0</v>
      </c>
      <c r="ID205" s="108">
        <v>0</v>
      </c>
      <c r="IF205" s="108">
        <v>0</v>
      </c>
      <c r="II205" s="108">
        <f t="shared" si="95"/>
        <v>4002.01</v>
      </c>
      <c r="IJ205" s="108">
        <f t="shared" si="96"/>
        <v>4002.01</v>
      </c>
      <c r="IM205" s="108">
        <v>3896.99</v>
      </c>
      <c r="IN205" s="108">
        <v>105</v>
      </c>
      <c r="IO205" s="108">
        <v>0</v>
      </c>
      <c r="IP205" s="108">
        <v>0</v>
      </c>
      <c r="IQ205" s="108">
        <v>0</v>
      </c>
      <c r="IR205" s="108">
        <v>0</v>
      </c>
      <c r="IS205" s="108">
        <v>0</v>
      </c>
      <c r="IT205" s="108">
        <v>0</v>
      </c>
      <c r="IU205" s="108">
        <v>0</v>
      </c>
      <c r="IV205" s="108">
        <v>0</v>
      </c>
      <c r="IW205" s="108">
        <v>0</v>
      </c>
      <c r="IX205" s="108">
        <v>0</v>
      </c>
      <c r="IZ205" s="108">
        <v>0</v>
      </c>
      <c r="JC205" s="108">
        <f t="shared" si="84"/>
        <v>4001.99</v>
      </c>
      <c r="JD205" s="108">
        <f t="shared" si="97"/>
        <v>4001.99</v>
      </c>
    </row>
    <row r="206" spans="1:264" x14ac:dyDescent="0.25">
      <c r="A206" s="107">
        <v>536071</v>
      </c>
      <c r="B206" s="119"/>
      <c r="N206" s="108">
        <v>614.4</v>
      </c>
      <c r="O206" s="108">
        <v>614.4</v>
      </c>
      <c r="P206" s="108">
        <v>0</v>
      </c>
      <c r="Q206" s="108">
        <v>0</v>
      </c>
      <c r="R206" s="108">
        <v>0</v>
      </c>
      <c r="S206" s="108">
        <v>0</v>
      </c>
      <c r="T206" s="108">
        <v>0</v>
      </c>
      <c r="V206" s="108">
        <f t="shared" si="98"/>
        <v>1228.8</v>
      </c>
      <c r="AC206" s="108">
        <v>11656.71</v>
      </c>
      <c r="AD206" s="108">
        <v>7668.19</v>
      </c>
      <c r="AE206" s="108">
        <v>389.17</v>
      </c>
      <c r="AF206" s="108">
        <v>11253.56</v>
      </c>
      <c r="AG206" s="108">
        <v>13296.3</v>
      </c>
      <c r="AH206" s="108">
        <v>0</v>
      </c>
      <c r="AI206" s="108">
        <v>0</v>
      </c>
      <c r="AL206" s="108">
        <f t="shared" ref="AL206:AL228" si="104">SUM(AC206:AK206)</f>
        <v>44263.929999999993</v>
      </c>
      <c r="AM206" s="108">
        <f t="shared" si="99"/>
        <v>45492.729999999996</v>
      </c>
      <c r="BD206" s="108">
        <f t="shared" ref="BD206:BD228" si="105">SUM(AU206:BC206)</f>
        <v>0</v>
      </c>
      <c r="BI206" s="108">
        <v>778.64</v>
      </c>
      <c r="BJ206" s="108">
        <v>0</v>
      </c>
      <c r="BR206" s="108">
        <f t="shared" ref="BR206:BR227" si="106">SUM(BE206:BQ206)</f>
        <v>778.64</v>
      </c>
      <c r="BS206" s="108">
        <v>11656.71</v>
      </c>
      <c r="BT206" s="108">
        <v>7668.19</v>
      </c>
      <c r="BU206" s="108">
        <v>389.17</v>
      </c>
      <c r="BV206" s="108">
        <v>11253.56</v>
      </c>
      <c r="BW206" s="108">
        <v>13296.3</v>
      </c>
      <c r="BX206" s="108">
        <v>0</v>
      </c>
      <c r="BY206" s="108">
        <v>0</v>
      </c>
      <c r="BZ206" s="108">
        <v>0</v>
      </c>
      <c r="CB206" s="108">
        <f t="shared" ref="CB206:CB228" si="107">SUM(BS206:CA206)</f>
        <v>44263.929999999993</v>
      </c>
      <c r="CC206" s="108">
        <f t="shared" ref="CC206:CC228" si="108">BD206+BR206+CB206</f>
        <v>45042.569999999992</v>
      </c>
      <c r="CT206" s="108">
        <f t="shared" si="100"/>
        <v>0</v>
      </c>
      <c r="CU206" s="108">
        <v>11656.71</v>
      </c>
      <c r="CV206" s="108">
        <v>7668.19</v>
      </c>
      <c r="CW206" s="108">
        <v>389.17</v>
      </c>
      <c r="CX206" s="108">
        <v>11253.56</v>
      </c>
      <c r="CY206" s="108">
        <v>13296.3</v>
      </c>
      <c r="CZ206" s="108">
        <v>0</v>
      </c>
      <c r="DA206" s="108">
        <v>0</v>
      </c>
      <c r="DB206" s="108">
        <v>0</v>
      </c>
      <c r="DD206" s="108">
        <v>0</v>
      </c>
      <c r="DE206" s="108">
        <f t="shared" ref="DE206:DE226" si="109">SUM(CU206:DD206)</f>
        <v>44263.929999999993</v>
      </c>
      <c r="DF206" s="108">
        <f t="shared" ref="DF206:DF228" si="110">CT206+DE206</f>
        <v>44263.929999999993</v>
      </c>
      <c r="DG206" s="108">
        <v>11656.71</v>
      </c>
      <c r="DH206" s="108">
        <v>7668.19</v>
      </c>
      <c r="DI206" s="108">
        <v>389.17</v>
      </c>
      <c r="DJ206" s="108">
        <v>11253.56</v>
      </c>
      <c r="DK206" s="108">
        <v>13296.3</v>
      </c>
      <c r="DL206" s="108">
        <v>0</v>
      </c>
      <c r="DM206" s="108">
        <v>0</v>
      </c>
      <c r="DN206" s="108">
        <v>0</v>
      </c>
      <c r="DO206" s="108">
        <f t="shared" ref="DO206:DO228" si="111">SUM(DG206:DN206)</f>
        <v>44263.929999999993</v>
      </c>
      <c r="DS206" s="108">
        <f t="shared" si="101"/>
        <v>0</v>
      </c>
      <c r="DT206" s="108">
        <v>11656.710000000043</v>
      </c>
      <c r="DU206" s="108">
        <v>7668.2100000000128</v>
      </c>
      <c r="DV206" s="108">
        <v>389.17999999999967</v>
      </c>
      <c r="DW206" s="108">
        <v>11253.550000000016</v>
      </c>
      <c r="DX206" s="108">
        <v>13296.300000000025</v>
      </c>
      <c r="DY206" s="108">
        <v>0</v>
      </c>
      <c r="DZ206" s="108">
        <v>0</v>
      </c>
      <c r="EA206" s="108">
        <v>0</v>
      </c>
      <c r="ED206" s="108">
        <v>7633.33</v>
      </c>
      <c r="EE206" s="108">
        <f t="shared" si="102"/>
        <v>51897.280000000101</v>
      </c>
      <c r="EF206" s="108">
        <f t="shared" si="103"/>
        <v>51897.280000000101</v>
      </c>
      <c r="EG206" s="108">
        <v>2008.8</v>
      </c>
      <c r="EH206" s="108">
        <v>1413.83</v>
      </c>
      <c r="EI206" s="108">
        <v>0</v>
      </c>
      <c r="EJ206" s="108">
        <v>-1281.42</v>
      </c>
      <c r="EK206" s="108">
        <v>2075.52</v>
      </c>
      <c r="EL206" s="108">
        <v>0</v>
      </c>
      <c r="EM206" s="108">
        <v>0</v>
      </c>
      <c r="EN206" s="108">
        <f t="shared" si="86"/>
        <v>4216.7299999999996</v>
      </c>
      <c r="EO206" s="108">
        <v>17847.04</v>
      </c>
      <c r="EP206" s="108">
        <v>0</v>
      </c>
      <c r="EQ206" s="108">
        <v>0</v>
      </c>
      <c r="ER206" s="108">
        <v>355.95</v>
      </c>
      <c r="ES206" s="108">
        <v>0</v>
      </c>
      <c r="ET206" s="108">
        <v>18865.349999999999</v>
      </c>
      <c r="EU206" s="108">
        <v>0</v>
      </c>
      <c r="EV206" s="108">
        <v>0</v>
      </c>
      <c r="EW206" s="108">
        <v>6414.8</v>
      </c>
      <c r="EX206" s="108">
        <v>0</v>
      </c>
      <c r="EY206" s="108">
        <v>4244.3999999999996</v>
      </c>
      <c r="EZ206" s="108">
        <v>0</v>
      </c>
      <c r="FD206" s="108">
        <f t="shared" si="87"/>
        <v>47727.54</v>
      </c>
      <c r="FE206" s="108">
        <f t="shared" si="88"/>
        <v>51944.270000000004</v>
      </c>
      <c r="FM206" s="108">
        <f t="shared" si="89"/>
        <v>0</v>
      </c>
      <c r="FU206" s="108">
        <f t="shared" si="85"/>
        <v>0</v>
      </c>
      <c r="FV206" s="108">
        <v>0</v>
      </c>
      <c r="GB206" s="108">
        <f t="shared" si="90"/>
        <v>0</v>
      </c>
      <c r="GE206" s="108">
        <v>-17.55</v>
      </c>
      <c r="GG206" s="108">
        <v>-17.55</v>
      </c>
      <c r="GI206" s="108">
        <v>0</v>
      </c>
      <c r="GJ206" s="108">
        <f t="shared" si="91"/>
        <v>-35.1</v>
      </c>
      <c r="GK206" s="108">
        <v>17847.04</v>
      </c>
      <c r="GL206" s="108">
        <v>0</v>
      </c>
      <c r="GM206" s="108">
        <v>0</v>
      </c>
      <c r="GN206" s="108">
        <v>355.95</v>
      </c>
      <c r="GO206" s="108">
        <v>0</v>
      </c>
      <c r="GP206" s="108">
        <v>18865.349999999999</v>
      </c>
      <c r="GQ206" s="108">
        <v>0</v>
      </c>
      <c r="GR206" s="108">
        <v>0</v>
      </c>
      <c r="GS206" s="108">
        <v>6414.8</v>
      </c>
      <c r="GT206" s="108">
        <v>0</v>
      </c>
      <c r="GU206" s="108">
        <v>4244.3999999999996</v>
      </c>
      <c r="GV206" s="108">
        <v>0</v>
      </c>
      <c r="GX206" s="108">
        <v>0</v>
      </c>
      <c r="GY206" s="108">
        <f t="shared" si="92"/>
        <v>47727.54</v>
      </c>
      <c r="GZ206" s="108">
        <f t="shared" si="93"/>
        <v>47727.54</v>
      </c>
      <c r="HR206" s="108">
        <f t="shared" si="94"/>
        <v>0</v>
      </c>
      <c r="HS206" s="108">
        <v>17847.04</v>
      </c>
      <c r="HT206" s="108">
        <v>0</v>
      </c>
      <c r="HU206" s="108">
        <v>0</v>
      </c>
      <c r="HV206" s="108">
        <v>355.95</v>
      </c>
      <c r="HW206" s="108">
        <v>0</v>
      </c>
      <c r="HX206" s="108">
        <v>18865.349999999999</v>
      </c>
      <c r="HY206" s="108">
        <v>0</v>
      </c>
      <c r="HZ206" s="108">
        <v>0</v>
      </c>
      <c r="IA206" s="108">
        <v>6414.8</v>
      </c>
      <c r="IB206" s="108">
        <v>0</v>
      </c>
      <c r="IC206" s="108">
        <v>4244.3999999999996</v>
      </c>
      <c r="ID206" s="108">
        <v>0</v>
      </c>
      <c r="IF206" s="108">
        <v>0</v>
      </c>
      <c r="II206" s="108">
        <f t="shared" si="95"/>
        <v>47727.54</v>
      </c>
      <c r="IJ206" s="108">
        <f t="shared" si="96"/>
        <v>47727.54</v>
      </c>
      <c r="IM206" s="108">
        <v>17847.04</v>
      </c>
      <c r="IN206" s="108">
        <v>0</v>
      </c>
      <c r="IO206" s="108">
        <v>0</v>
      </c>
      <c r="IP206" s="108">
        <v>355.94999999999987</v>
      </c>
      <c r="IQ206" s="108">
        <v>0</v>
      </c>
      <c r="IR206" s="108">
        <v>18865.349999999999</v>
      </c>
      <c r="IS206" s="108">
        <v>0</v>
      </c>
      <c r="IT206" s="108">
        <v>0</v>
      </c>
      <c r="IU206" s="108">
        <v>6414.7800000000016</v>
      </c>
      <c r="IV206" s="108">
        <v>0</v>
      </c>
      <c r="IW206" s="108">
        <v>4244.3999999999996</v>
      </c>
      <c r="IX206" s="108">
        <v>0</v>
      </c>
      <c r="IZ206" s="108">
        <v>0</v>
      </c>
      <c r="JC206" s="108">
        <f t="shared" si="84"/>
        <v>47727.519999999997</v>
      </c>
      <c r="JD206" s="108">
        <f t="shared" si="97"/>
        <v>47727.519999999997</v>
      </c>
    </row>
    <row r="207" spans="1:264" x14ac:dyDescent="0.25">
      <c r="A207" s="107">
        <v>530587</v>
      </c>
      <c r="B207" s="119"/>
      <c r="N207" s="108">
        <v>0</v>
      </c>
      <c r="O207" s="108">
        <v>0</v>
      </c>
      <c r="P207" s="108">
        <v>1109.8499999999999</v>
      </c>
      <c r="Q207" s="108">
        <v>0</v>
      </c>
      <c r="R207" s="108">
        <v>0</v>
      </c>
      <c r="S207" s="108">
        <v>191.76</v>
      </c>
      <c r="T207" s="108">
        <v>0</v>
      </c>
      <c r="V207" s="108">
        <f t="shared" si="98"/>
        <v>1301.6099999999999</v>
      </c>
      <c r="AC207" s="108">
        <v>3973.32</v>
      </c>
      <c r="AD207" s="108">
        <v>2162.16</v>
      </c>
      <c r="AE207" s="108">
        <v>904.9</v>
      </c>
      <c r="AF207" s="108">
        <v>1172.26</v>
      </c>
      <c r="AG207" s="108">
        <v>0</v>
      </c>
      <c r="AH207" s="108">
        <v>231.4</v>
      </c>
      <c r="AI207" s="108">
        <v>93.6</v>
      </c>
      <c r="AL207" s="108">
        <f t="shared" si="104"/>
        <v>8537.64</v>
      </c>
      <c r="AM207" s="108">
        <f t="shared" si="99"/>
        <v>9839.25</v>
      </c>
      <c r="BD207" s="108">
        <f t="shared" si="105"/>
        <v>0</v>
      </c>
      <c r="BI207" s="108">
        <v>332.23</v>
      </c>
      <c r="BJ207" s="108">
        <v>0</v>
      </c>
      <c r="BR207" s="108">
        <f t="shared" si="106"/>
        <v>332.23</v>
      </c>
      <c r="BS207" s="108">
        <v>3973.32</v>
      </c>
      <c r="BT207" s="108">
        <v>2162.16</v>
      </c>
      <c r="BU207" s="108">
        <v>904.9</v>
      </c>
      <c r="BV207" s="108">
        <v>1172.26</v>
      </c>
      <c r="BW207" s="108">
        <v>0</v>
      </c>
      <c r="BX207" s="108">
        <v>231.4</v>
      </c>
      <c r="BY207" s="108">
        <v>93.6</v>
      </c>
      <c r="BZ207" s="108">
        <v>0</v>
      </c>
      <c r="CB207" s="108">
        <f t="shared" si="107"/>
        <v>8537.64</v>
      </c>
      <c r="CC207" s="108">
        <f t="shared" si="108"/>
        <v>8869.869999999999</v>
      </c>
      <c r="CT207" s="108">
        <f t="shared" si="100"/>
        <v>0</v>
      </c>
      <c r="CU207" s="108">
        <v>3973.32</v>
      </c>
      <c r="CV207" s="108">
        <v>2162.16</v>
      </c>
      <c r="CW207" s="108">
        <v>904.9</v>
      </c>
      <c r="CX207" s="108">
        <v>1172.26</v>
      </c>
      <c r="CY207" s="108">
        <v>0</v>
      </c>
      <c r="CZ207" s="108">
        <v>231.4</v>
      </c>
      <c r="DA207" s="108">
        <v>93.6</v>
      </c>
      <c r="DB207" s="108">
        <v>0</v>
      </c>
      <c r="DD207" s="108">
        <v>0</v>
      </c>
      <c r="DE207" s="108">
        <f t="shared" si="109"/>
        <v>8537.64</v>
      </c>
      <c r="DF207" s="108">
        <f t="shared" si="110"/>
        <v>8537.64</v>
      </c>
      <c r="DG207" s="108">
        <v>3973.32</v>
      </c>
      <c r="DH207" s="108">
        <v>2162.16</v>
      </c>
      <c r="DI207" s="108">
        <v>904.9</v>
      </c>
      <c r="DJ207" s="108">
        <v>1172.26</v>
      </c>
      <c r="DK207" s="108">
        <v>0</v>
      </c>
      <c r="DL207" s="108">
        <v>231.4</v>
      </c>
      <c r="DM207" s="108">
        <v>93.6</v>
      </c>
      <c r="DN207" s="108">
        <v>0</v>
      </c>
      <c r="DO207" s="108">
        <f t="shared" si="111"/>
        <v>8537.64</v>
      </c>
      <c r="DS207" s="108">
        <f t="shared" si="101"/>
        <v>0</v>
      </c>
      <c r="DT207" s="108">
        <v>3973.3199999999993</v>
      </c>
      <c r="DU207" s="108">
        <v>2162.1600000000017</v>
      </c>
      <c r="DV207" s="108">
        <v>904.92000000000019</v>
      </c>
      <c r="DW207" s="108">
        <v>1172.2699999999998</v>
      </c>
      <c r="DX207" s="108">
        <v>0</v>
      </c>
      <c r="DY207" s="108">
        <v>231.40000000000006</v>
      </c>
      <c r="DZ207" s="108">
        <v>93.599999999999966</v>
      </c>
      <c r="EA207" s="108">
        <v>0</v>
      </c>
      <c r="EC207" s="108">
        <v>40</v>
      </c>
      <c r="ED207" s="108">
        <v>969.77</v>
      </c>
      <c r="EE207" s="108">
        <f t="shared" si="102"/>
        <v>9547.4400000000023</v>
      </c>
      <c r="EF207" s="108">
        <f t="shared" si="103"/>
        <v>9547.4400000000023</v>
      </c>
      <c r="EG207" s="108">
        <v>-372.6</v>
      </c>
      <c r="EH207" s="108">
        <v>259.2</v>
      </c>
      <c r="EI207" s="108">
        <v>-395.5</v>
      </c>
      <c r="EJ207" s="108">
        <v>-94.92</v>
      </c>
      <c r="EK207" s="108">
        <v>0</v>
      </c>
      <c r="EL207" s="108">
        <v>-83</v>
      </c>
      <c r="EM207" s="108">
        <v>2570.3999999999996</v>
      </c>
      <c r="EN207" s="108">
        <f t="shared" si="86"/>
        <v>1883.5799999999995</v>
      </c>
      <c r="EO207" s="108">
        <v>0</v>
      </c>
      <c r="EP207" s="108">
        <v>0</v>
      </c>
      <c r="EQ207" s="108">
        <v>0</v>
      </c>
      <c r="ER207" s="108">
        <v>830.55</v>
      </c>
      <c r="ES207" s="108">
        <v>105</v>
      </c>
      <c r="ET207" s="108">
        <v>3986.64</v>
      </c>
      <c r="EU207" s="108">
        <v>0</v>
      </c>
      <c r="EV207" s="108">
        <v>0</v>
      </c>
      <c r="EW207" s="108">
        <v>3950.1</v>
      </c>
      <c r="EX207" s="108">
        <v>49</v>
      </c>
      <c r="EY207" s="108">
        <v>2230.1999999999998</v>
      </c>
      <c r="EZ207" s="108">
        <v>0</v>
      </c>
      <c r="FD207" s="108">
        <f t="shared" si="87"/>
        <v>11151.489999999998</v>
      </c>
      <c r="FE207" s="108">
        <f t="shared" si="88"/>
        <v>13035.069999999998</v>
      </c>
      <c r="FM207" s="108">
        <f t="shared" si="89"/>
        <v>0</v>
      </c>
      <c r="FU207" s="108">
        <f t="shared" si="85"/>
        <v>0</v>
      </c>
      <c r="FV207" s="108">
        <v>0</v>
      </c>
      <c r="GB207" s="108">
        <f t="shared" si="90"/>
        <v>0</v>
      </c>
      <c r="GJ207" s="108">
        <f t="shared" si="91"/>
        <v>0</v>
      </c>
      <c r="GK207" s="108">
        <v>0</v>
      </c>
      <c r="GL207" s="108">
        <v>0</v>
      </c>
      <c r="GM207" s="108">
        <v>0</v>
      </c>
      <c r="GN207" s="108">
        <v>830.55</v>
      </c>
      <c r="GO207" s="108">
        <v>105</v>
      </c>
      <c r="GP207" s="108">
        <v>3986.64</v>
      </c>
      <c r="GQ207" s="108">
        <v>0</v>
      </c>
      <c r="GR207" s="108">
        <v>0</v>
      </c>
      <c r="GS207" s="108">
        <v>3950.1</v>
      </c>
      <c r="GT207" s="108">
        <v>49</v>
      </c>
      <c r="GU207" s="108">
        <v>2230.1999999999998</v>
      </c>
      <c r="GV207" s="108">
        <v>0</v>
      </c>
      <c r="GX207" s="108">
        <v>0</v>
      </c>
      <c r="GY207" s="108">
        <f t="shared" si="92"/>
        <v>11151.489999999998</v>
      </c>
      <c r="GZ207" s="108">
        <f t="shared" si="93"/>
        <v>11151.489999999998</v>
      </c>
      <c r="HR207" s="108">
        <f t="shared" si="94"/>
        <v>0</v>
      </c>
      <c r="HS207" s="108">
        <v>0</v>
      </c>
      <c r="HT207" s="108">
        <v>0</v>
      </c>
      <c r="HU207" s="108">
        <v>0</v>
      </c>
      <c r="HV207" s="108">
        <v>830.55</v>
      </c>
      <c r="HW207" s="108">
        <v>105</v>
      </c>
      <c r="HX207" s="108">
        <v>3986.64</v>
      </c>
      <c r="HY207" s="108">
        <v>0</v>
      </c>
      <c r="HZ207" s="108">
        <v>0</v>
      </c>
      <c r="IA207" s="108">
        <v>3950.1</v>
      </c>
      <c r="IB207" s="108">
        <v>49</v>
      </c>
      <c r="IC207" s="108">
        <v>2230.1999999999998</v>
      </c>
      <c r="ID207" s="108">
        <v>0</v>
      </c>
      <c r="IF207" s="108">
        <v>0</v>
      </c>
      <c r="II207" s="108">
        <f t="shared" si="95"/>
        <v>11151.489999999998</v>
      </c>
      <c r="IJ207" s="108">
        <f t="shared" si="96"/>
        <v>11151.489999999998</v>
      </c>
      <c r="IM207" s="108">
        <v>0</v>
      </c>
      <c r="IN207" s="108">
        <v>0</v>
      </c>
      <c r="IO207" s="108">
        <v>0</v>
      </c>
      <c r="IP207" s="108">
        <v>830.54999999999973</v>
      </c>
      <c r="IQ207" s="108">
        <v>105</v>
      </c>
      <c r="IR207" s="108">
        <v>3986.6400000000008</v>
      </c>
      <c r="IS207" s="108">
        <v>0</v>
      </c>
      <c r="IT207" s="108">
        <v>0</v>
      </c>
      <c r="IU207" s="108">
        <v>3950.099999999999</v>
      </c>
      <c r="IV207" s="108">
        <v>49</v>
      </c>
      <c r="IW207" s="108">
        <v>2230.1999999999998</v>
      </c>
      <c r="IX207" s="108">
        <v>0</v>
      </c>
      <c r="IZ207" s="108">
        <v>0</v>
      </c>
      <c r="JC207" s="108">
        <f t="shared" si="84"/>
        <v>11151.489999999998</v>
      </c>
      <c r="JD207" s="108">
        <f t="shared" si="97"/>
        <v>11151.489999999998</v>
      </c>
    </row>
    <row r="208" spans="1:264" x14ac:dyDescent="0.25">
      <c r="A208" s="107">
        <v>512853</v>
      </c>
      <c r="B208" s="119"/>
      <c r="N208" s="108">
        <v>0</v>
      </c>
      <c r="O208" s="108">
        <v>0</v>
      </c>
      <c r="P208" s="108">
        <v>0</v>
      </c>
      <c r="Q208" s="108">
        <v>-611.54999999999995</v>
      </c>
      <c r="R208" s="108">
        <v>1138.5</v>
      </c>
      <c r="S208" s="108">
        <v>-55.08</v>
      </c>
      <c r="T208" s="108">
        <v>593.28</v>
      </c>
      <c r="V208" s="108">
        <f t="shared" si="98"/>
        <v>1065.1500000000001</v>
      </c>
      <c r="AC208" s="108">
        <v>8435.34</v>
      </c>
      <c r="AD208" s="108">
        <v>6394.14</v>
      </c>
      <c r="AE208" s="108">
        <v>778.34</v>
      </c>
      <c r="AF208" s="108">
        <v>3113.38</v>
      </c>
      <c r="AG208" s="108">
        <v>7180</v>
      </c>
      <c r="AH208" s="108">
        <v>233.7</v>
      </c>
      <c r="AI208" s="108">
        <v>1216.22</v>
      </c>
      <c r="AL208" s="108">
        <f t="shared" si="104"/>
        <v>27351.120000000003</v>
      </c>
      <c r="AM208" s="108">
        <f t="shared" si="99"/>
        <v>28416.270000000004</v>
      </c>
      <c r="BD208" s="108">
        <f t="shared" si="105"/>
        <v>0</v>
      </c>
      <c r="BI208" s="108">
        <v>529.80999999999995</v>
      </c>
      <c r="BJ208" s="108">
        <v>0</v>
      </c>
      <c r="BR208" s="108">
        <f t="shared" si="106"/>
        <v>529.80999999999995</v>
      </c>
      <c r="BS208" s="108">
        <v>8435.34</v>
      </c>
      <c r="BT208" s="108">
        <v>6394.14</v>
      </c>
      <c r="BU208" s="108">
        <v>778.34</v>
      </c>
      <c r="BV208" s="108">
        <v>3113.38</v>
      </c>
      <c r="BW208" s="108">
        <v>7180</v>
      </c>
      <c r="BX208" s="108">
        <v>233.7</v>
      </c>
      <c r="BY208" s="108">
        <v>1216.22</v>
      </c>
      <c r="BZ208" s="108">
        <v>0</v>
      </c>
      <c r="CB208" s="108">
        <f t="shared" si="107"/>
        <v>27351.120000000003</v>
      </c>
      <c r="CC208" s="108">
        <f t="shared" si="108"/>
        <v>27880.930000000004</v>
      </c>
      <c r="CT208" s="108">
        <f t="shared" si="100"/>
        <v>0</v>
      </c>
      <c r="CU208" s="108">
        <v>8435.34</v>
      </c>
      <c r="CV208" s="108">
        <v>6394.14</v>
      </c>
      <c r="CW208" s="108">
        <v>778.34</v>
      </c>
      <c r="CX208" s="108">
        <v>3113.38</v>
      </c>
      <c r="CY208" s="108">
        <v>7180</v>
      </c>
      <c r="CZ208" s="108">
        <v>233.7</v>
      </c>
      <c r="DA208" s="108">
        <v>1216.22</v>
      </c>
      <c r="DB208" s="108">
        <v>0</v>
      </c>
      <c r="DD208" s="108">
        <v>0</v>
      </c>
      <c r="DE208" s="108">
        <f t="shared" si="109"/>
        <v>27351.120000000003</v>
      </c>
      <c r="DF208" s="108">
        <f t="shared" si="110"/>
        <v>27351.120000000003</v>
      </c>
      <c r="DG208" s="108">
        <v>8435.34</v>
      </c>
      <c r="DH208" s="108">
        <v>6394.14</v>
      </c>
      <c r="DI208" s="108">
        <v>778.34</v>
      </c>
      <c r="DJ208" s="108">
        <v>3113.38</v>
      </c>
      <c r="DK208" s="108">
        <v>7180</v>
      </c>
      <c r="DL208" s="108">
        <v>233.7</v>
      </c>
      <c r="DM208" s="108">
        <v>1216.22</v>
      </c>
      <c r="DN208" s="108">
        <v>0</v>
      </c>
      <c r="DO208" s="108">
        <f t="shared" si="111"/>
        <v>27351.120000000003</v>
      </c>
      <c r="DS208" s="108">
        <f t="shared" si="101"/>
        <v>0</v>
      </c>
      <c r="DT208" s="108">
        <v>8435.3400000000147</v>
      </c>
      <c r="DU208" s="108">
        <v>6394.1400000000021</v>
      </c>
      <c r="DV208" s="108">
        <v>778.35999999999933</v>
      </c>
      <c r="DW208" s="108">
        <v>3113.3599999999988</v>
      </c>
      <c r="DX208" s="108">
        <v>7180.0100000000093</v>
      </c>
      <c r="DY208" s="108">
        <v>233.69999999999993</v>
      </c>
      <c r="DZ208" s="108">
        <v>1216.2399999999991</v>
      </c>
      <c r="EA208" s="108">
        <v>0</v>
      </c>
      <c r="ED208" s="108">
        <v>3924.68</v>
      </c>
      <c r="EE208" s="108">
        <f t="shared" si="102"/>
        <v>31275.830000000024</v>
      </c>
      <c r="EF208" s="108">
        <f t="shared" si="103"/>
        <v>31275.830000000024</v>
      </c>
      <c r="EG208" s="108">
        <v>-307.8</v>
      </c>
      <c r="EH208" s="108">
        <v>-202.5</v>
      </c>
      <c r="EI208" s="108">
        <v>0</v>
      </c>
      <c r="EJ208" s="108">
        <v>0</v>
      </c>
      <c r="EK208" s="108">
        <v>0</v>
      </c>
      <c r="EL208" s="108">
        <v>-34.5</v>
      </c>
      <c r="EM208" s="108">
        <v>0</v>
      </c>
      <c r="EN208" s="108">
        <f t="shared" si="86"/>
        <v>-544.79999999999995</v>
      </c>
      <c r="EO208" s="108">
        <v>13361.16</v>
      </c>
      <c r="EP208" s="108">
        <v>0</v>
      </c>
      <c r="EQ208" s="108">
        <v>0</v>
      </c>
      <c r="ER208" s="108">
        <v>0</v>
      </c>
      <c r="ES208" s="108">
        <v>0</v>
      </c>
      <c r="ET208" s="108">
        <v>5517.23</v>
      </c>
      <c r="EU208" s="108">
        <v>0</v>
      </c>
      <c r="EV208" s="108">
        <v>0</v>
      </c>
      <c r="EW208" s="108">
        <v>4920.75</v>
      </c>
      <c r="EX208" s="108">
        <v>123.75</v>
      </c>
      <c r="EY208" s="108">
        <v>4252.5</v>
      </c>
      <c r="EZ208" s="108">
        <v>0</v>
      </c>
      <c r="FD208" s="108">
        <f t="shared" si="87"/>
        <v>28175.39</v>
      </c>
      <c r="FE208" s="108">
        <f t="shared" si="88"/>
        <v>27630.59</v>
      </c>
      <c r="FM208" s="108">
        <f t="shared" si="89"/>
        <v>0</v>
      </c>
      <c r="FU208" s="108">
        <f t="shared" si="85"/>
        <v>0</v>
      </c>
      <c r="FV208" s="108">
        <v>0</v>
      </c>
      <c r="GB208" s="108">
        <f t="shared" si="90"/>
        <v>0</v>
      </c>
      <c r="GJ208" s="108">
        <f t="shared" si="91"/>
        <v>0</v>
      </c>
      <c r="GK208" s="108">
        <v>13361.16</v>
      </c>
      <c r="GL208" s="108">
        <v>0</v>
      </c>
      <c r="GM208" s="108">
        <v>0</v>
      </c>
      <c r="GN208" s="108">
        <v>0</v>
      </c>
      <c r="GO208" s="108">
        <v>0</v>
      </c>
      <c r="GP208" s="108">
        <v>5517.23</v>
      </c>
      <c r="GQ208" s="108">
        <v>0</v>
      </c>
      <c r="GR208" s="108">
        <v>0</v>
      </c>
      <c r="GS208" s="108">
        <v>4920.75</v>
      </c>
      <c r="GT208" s="108">
        <v>123.75</v>
      </c>
      <c r="GU208" s="108">
        <v>4252.5</v>
      </c>
      <c r="GV208" s="108">
        <v>0</v>
      </c>
      <c r="GX208" s="108">
        <v>0</v>
      </c>
      <c r="GY208" s="108">
        <f t="shared" si="92"/>
        <v>28175.39</v>
      </c>
      <c r="GZ208" s="108">
        <f t="shared" si="93"/>
        <v>28175.39</v>
      </c>
      <c r="HR208" s="108">
        <f t="shared" si="94"/>
        <v>0</v>
      </c>
      <c r="HS208" s="108">
        <v>13361.16</v>
      </c>
      <c r="HT208" s="108">
        <v>0</v>
      </c>
      <c r="HU208" s="108">
        <v>0</v>
      </c>
      <c r="HV208" s="108">
        <v>0</v>
      </c>
      <c r="HW208" s="108">
        <v>0</v>
      </c>
      <c r="HX208" s="108">
        <v>5517.23</v>
      </c>
      <c r="HY208" s="108">
        <v>0</v>
      </c>
      <c r="HZ208" s="108">
        <v>0</v>
      </c>
      <c r="IA208" s="108">
        <v>4920.75</v>
      </c>
      <c r="IB208" s="108">
        <v>123.75</v>
      </c>
      <c r="IC208" s="108">
        <v>4252.5</v>
      </c>
      <c r="ID208" s="108">
        <v>0</v>
      </c>
      <c r="IF208" s="108">
        <v>0</v>
      </c>
      <c r="IH208" s="108">
        <v>40</v>
      </c>
      <c r="II208" s="108">
        <f t="shared" si="95"/>
        <v>28215.39</v>
      </c>
      <c r="IJ208" s="108">
        <f t="shared" si="96"/>
        <v>28215.39</v>
      </c>
      <c r="IM208" s="108">
        <v>13361.159999999996</v>
      </c>
      <c r="IN208" s="108">
        <v>0</v>
      </c>
      <c r="IO208" s="108">
        <v>0</v>
      </c>
      <c r="IP208" s="108">
        <v>0</v>
      </c>
      <c r="IQ208" s="108">
        <v>0</v>
      </c>
      <c r="IR208" s="108">
        <v>5517.2100000000028</v>
      </c>
      <c r="IS208" s="108">
        <v>0</v>
      </c>
      <c r="IT208" s="108">
        <v>0</v>
      </c>
      <c r="IU208" s="108">
        <v>4920.75</v>
      </c>
      <c r="IV208" s="108">
        <v>123.75</v>
      </c>
      <c r="IW208" s="108">
        <v>4252.5</v>
      </c>
      <c r="IX208" s="108">
        <v>0</v>
      </c>
      <c r="IZ208" s="108">
        <v>0</v>
      </c>
      <c r="JC208" s="108">
        <f t="shared" si="84"/>
        <v>28175.37</v>
      </c>
      <c r="JD208" s="108">
        <f t="shared" si="97"/>
        <v>28175.37</v>
      </c>
    </row>
    <row r="209" spans="1:264" x14ac:dyDescent="0.25">
      <c r="A209" s="107">
        <v>518708</v>
      </c>
      <c r="B209" s="119"/>
      <c r="N209" s="108">
        <v>-15.36</v>
      </c>
      <c r="O209" s="108">
        <v>-76.8</v>
      </c>
      <c r="P209" s="108">
        <v>67.95</v>
      </c>
      <c r="Q209" s="108">
        <v>158.55000000000001</v>
      </c>
      <c r="R209" s="108">
        <v>0</v>
      </c>
      <c r="S209" s="108">
        <v>0</v>
      </c>
      <c r="T209" s="108">
        <v>0</v>
      </c>
      <c r="V209" s="108">
        <f t="shared" si="98"/>
        <v>134.34000000000003</v>
      </c>
      <c r="AC209" s="108">
        <v>8466.1200000000008</v>
      </c>
      <c r="AD209" s="108">
        <v>3495.96</v>
      </c>
      <c r="AE209" s="108">
        <v>246.79</v>
      </c>
      <c r="AF209" s="108">
        <v>555.28</v>
      </c>
      <c r="AG209" s="108">
        <v>0</v>
      </c>
      <c r="AH209" s="108">
        <v>0</v>
      </c>
      <c r="AI209" s="108">
        <v>140.4</v>
      </c>
      <c r="AL209" s="108">
        <f t="shared" si="104"/>
        <v>12904.550000000003</v>
      </c>
      <c r="AM209" s="108">
        <f t="shared" si="99"/>
        <v>13038.890000000003</v>
      </c>
      <c r="BD209" s="108">
        <f t="shared" si="105"/>
        <v>0</v>
      </c>
      <c r="BG209" s="108">
        <v>-15.1</v>
      </c>
      <c r="BI209" s="108">
        <v>738.03</v>
      </c>
      <c r="BJ209" s="108">
        <v>0</v>
      </c>
      <c r="BR209" s="108">
        <f t="shared" si="106"/>
        <v>722.93</v>
      </c>
      <c r="BS209" s="108">
        <v>8466.1200000000008</v>
      </c>
      <c r="BT209" s="108">
        <v>3495.96</v>
      </c>
      <c r="BU209" s="108">
        <v>246.79</v>
      </c>
      <c r="BV209" s="108">
        <v>555.28</v>
      </c>
      <c r="BW209" s="108">
        <v>0</v>
      </c>
      <c r="BX209" s="108">
        <v>0</v>
      </c>
      <c r="BY209" s="108">
        <v>140.4</v>
      </c>
      <c r="BZ209" s="108">
        <v>0</v>
      </c>
      <c r="CB209" s="108">
        <f t="shared" si="107"/>
        <v>12904.550000000003</v>
      </c>
      <c r="CC209" s="108">
        <f t="shared" si="108"/>
        <v>13627.480000000003</v>
      </c>
      <c r="CT209" s="108">
        <f t="shared" si="100"/>
        <v>0</v>
      </c>
      <c r="CU209" s="108">
        <v>8466.1200000000008</v>
      </c>
      <c r="CV209" s="108">
        <v>3495.96</v>
      </c>
      <c r="CW209" s="108">
        <v>246.79</v>
      </c>
      <c r="CX209" s="108">
        <v>555.28</v>
      </c>
      <c r="CY209" s="108">
        <v>0</v>
      </c>
      <c r="CZ209" s="108">
        <v>0</v>
      </c>
      <c r="DA209" s="108">
        <v>140.4</v>
      </c>
      <c r="DB209" s="108">
        <v>0</v>
      </c>
      <c r="DD209" s="108">
        <v>0</v>
      </c>
      <c r="DE209" s="108">
        <f t="shared" si="109"/>
        <v>12904.550000000003</v>
      </c>
      <c r="DF209" s="108">
        <f t="shared" si="110"/>
        <v>12904.550000000003</v>
      </c>
      <c r="DG209" s="108">
        <v>8466.1200000000008</v>
      </c>
      <c r="DH209" s="108">
        <v>3495.96</v>
      </c>
      <c r="DI209" s="108">
        <v>246.79</v>
      </c>
      <c r="DJ209" s="108">
        <v>555.28</v>
      </c>
      <c r="DK209" s="108">
        <v>0</v>
      </c>
      <c r="DL209" s="108">
        <v>0</v>
      </c>
      <c r="DM209" s="108">
        <v>140.4</v>
      </c>
      <c r="DN209" s="108">
        <v>0</v>
      </c>
      <c r="DO209" s="108">
        <f t="shared" si="111"/>
        <v>12904.550000000003</v>
      </c>
      <c r="DS209" s="108">
        <f t="shared" si="101"/>
        <v>0</v>
      </c>
      <c r="DT209" s="108">
        <v>8466.1200000000044</v>
      </c>
      <c r="DU209" s="108">
        <v>3495.9599999999973</v>
      </c>
      <c r="DV209" s="108">
        <v>246.80000000000015</v>
      </c>
      <c r="DW209" s="108">
        <v>555.29000000000019</v>
      </c>
      <c r="DX209" s="108">
        <v>0</v>
      </c>
      <c r="DY209" s="108">
        <v>0</v>
      </c>
      <c r="DZ209" s="108">
        <v>140.40000000000006</v>
      </c>
      <c r="EA209" s="108">
        <v>0</v>
      </c>
      <c r="ED209" s="108">
        <v>0</v>
      </c>
      <c r="EE209" s="108">
        <f t="shared" si="102"/>
        <v>12904.570000000002</v>
      </c>
      <c r="EF209" s="108">
        <f t="shared" si="103"/>
        <v>12904.570000000002</v>
      </c>
      <c r="EG209" s="108">
        <v>0</v>
      </c>
      <c r="EH209" s="108">
        <v>0</v>
      </c>
      <c r="EI209" s="108">
        <v>-379.68</v>
      </c>
      <c r="EJ209" s="108">
        <v>1139.04</v>
      </c>
      <c r="EK209" s="108">
        <v>0</v>
      </c>
      <c r="EL209" s="108">
        <v>0</v>
      </c>
      <c r="EM209" s="108">
        <v>0</v>
      </c>
      <c r="EN209" s="108">
        <f t="shared" si="86"/>
        <v>759.3599999999999</v>
      </c>
      <c r="EO209" s="108">
        <v>0</v>
      </c>
      <c r="EP209" s="108">
        <v>0</v>
      </c>
      <c r="EQ209" s="108">
        <v>0</v>
      </c>
      <c r="ER209" s="108">
        <v>0</v>
      </c>
      <c r="ES209" s="108">
        <v>0</v>
      </c>
      <c r="ET209" s="108">
        <v>2076.38</v>
      </c>
      <c r="EU209" s="108">
        <v>0</v>
      </c>
      <c r="EV209" s="108">
        <v>0</v>
      </c>
      <c r="EW209" s="108">
        <v>6520.5</v>
      </c>
      <c r="EX209" s="108">
        <v>0</v>
      </c>
      <c r="EY209" s="108">
        <v>2664.9</v>
      </c>
      <c r="EZ209" s="108">
        <v>0</v>
      </c>
      <c r="FC209" s="108">
        <v>835.35</v>
      </c>
      <c r="FD209" s="108">
        <f t="shared" si="87"/>
        <v>12097.130000000001</v>
      </c>
      <c r="FE209" s="108">
        <f t="shared" si="88"/>
        <v>12856.490000000002</v>
      </c>
      <c r="FM209" s="108">
        <f t="shared" si="89"/>
        <v>0</v>
      </c>
      <c r="FU209" s="108">
        <f t="shared" si="85"/>
        <v>0</v>
      </c>
      <c r="FV209" s="108">
        <v>22.62</v>
      </c>
      <c r="GB209" s="108">
        <f t="shared" si="90"/>
        <v>22.62</v>
      </c>
      <c r="GJ209" s="108">
        <f t="shared" si="91"/>
        <v>0</v>
      </c>
      <c r="GK209" s="108">
        <v>0</v>
      </c>
      <c r="GL209" s="108">
        <v>0</v>
      </c>
      <c r="GM209" s="108">
        <v>0</v>
      </c>
      <c r="GN209" s="108">
        <v>0</v>
      </c>
      <c r="GO209" s="108">
        <v>0</v>
      </c>
      <c r="GP209" s="108">
        <v>2076.38</v>
      </c>
      <c r="GQ209" s="108">
        <v>0</v>
      </c>
      <c r="GR209" s="108">
        <v>0</v>
      </c>
      <c r="GS209" s="108">
        <v>6520.5</v>
      </c>
      <c r="GT209" s="108">
        <v>0</v>
      </c>
      <c r="GU209" s="108">
        <v>2664.9</v>
      </c>
      <c r="GV209" s="108">
        <v>0</v>
      </c>
      <c r="GX209" s="108">
        <v>22.62</v>
      </c>
      <c r="GY209" s="108">
        <f t="shared" si="92"/>
        <v>11284.400000000001</v>
      </c>
      <c r="GZ209" s="108">
        <f t="shared" si="93"/>
        <v>11307.020000000002</v>
      </c>
      <c r="HR209" s="108">
        <f t="shared" si="94"/>
        <v>0</v>
      </c>
      <c r="HS209" s="108">
        <v>0</v>
      </c>
      <c r="HT209" s="108">
        <v>0</v>
      </c>
      <c r="HU209" s="108">
        <v>0</v>
      </c>
      <c r="HV209" s="108">
        <v>0</v>
      </c>
      <c r="HW209" s="108">
        <v>0</v>
      </c>
      <c r="HX209" s="108">
        <v>2076.38</v>
      </c>
      <c r="HY209" s="108">
        <v>0</v>
      </c>
      <c r="HZ209" s="108">
        <v>0</v>
      </c>
      <c r="IA209" s="108">
        <v>6520.5</v>
      </c>
      <c r="IB209" s="108">
        <v>0</v>
      </c>
      <c r="IC209" s="108">
        <v>2664.9</v>
      </c>
      <c r="ID209" s="108">
        <v>0</v>
      </c>
      <c r="IF209" s="108">
        <v>22.62</v>
      </c>
      <c r="IH209" s="108">
        <v>40</v>
      </c>
      <c r="II209" s="108">
        <f t="shared" si="95"/>
        <v>11324.400000000001</v>
      </c>
      <c r="IJ209" s="108">
        <f t="shared" si="96"/>
        <v>11324.400000000001</v>
      </c>
      <c r="IM209" s="108">
        <v>0</v>
      </c>
      <c r="IN209" s="108">
        <v>0</v>
      </c>
      <c r="IO209" s="108">
        <v>0</v>
      </c>
      <c r="IP209" s="108">
        <v>0</v>
      </c>
      <c r="IQ209" s="108">
        <v>0</v>
      </c>
      <c r="IR209" s="108">
        <v>2076.3599999999997</v>
      </c>
      <c r="IS209" s="108">
        <v>0</v>
      </c>
      <c r="IT209" s="108">
        <v>0</v>
      </c>
      <c r="IU209" s="108">
        <v>6520.5</v>
      </c>
      <c r="IV209" s="108">
        <v>0</v>
      </c>
      <c r="IW209" s="108">
        <v>2664.900000000001</v>
      </c>
      <c r="IX209" s="108">
        <v>0</v>
      </c>
      <c r="IZ209" s="108">
        <v>22.62</v>
      </c>
      <c r="JC209" s="108">
        <f t="shared" si="84"/>
        <v>11284.380000000003</v>
      </c>
      <c r="JD209" s="108">
        <f t="shared" si="97"/>
        <v>11284.380000000003</v>
      </c>
    </row>
    <row r="210" spans="1:264" x14ac:dyDescent="0.25">
      <c r="A210" s="107">
        <v>730101</v>
      </c>
      <c r="B210" s="119"/>
      <c r="N210" s="108">
        <v>0</v>
      </c>
      <c r="O210" s="108">
        <v>-30.72</v>
      </c>
      <c r="P210" s="108">
        <v>0</v>
      </c>
      <c r="Q210" s="108">
        <v>0</v>
      </c>
      <c r="R210" s="108">
        <v>0</v>
      </c>
      <c r="S210" s="108">
        <v>0</v>
      </c>
      <c r="T210" s="108">
        <v>0</v>
      </c>
      <c r="V210" s="108">
        <f t="shared" si="98"/>
        <v>-30.72</v>
      </c>
      <c r="AC210" s="108">
        <v>0</v>
      </c>
      <c r="AD210" s="108">
        <v>132.84</v>
      </c>
      <c r="AE210" s="108">
        <v>0</v>
      </c>
      <c r="AF210" s="108">
        <v>1542.45</v>
      </c>
      <c r="AG210" s="108">
        <v>1264.77</v>
      </c>
      <c r="AH210" s="108">
        <v>0</v>
      </c>
      <c r="AI210" s="108">
        <v>0</v>
      </c>
      <c r="AL210" s="108">
        <f t="shared" si="104"/>
        <v>2940.06</v>
      </c>
      <c r="AM210" s="108">
        <f t="shared" si="99"/>
        <v>2909.34</v>
      </c>
      <c r="BD210" s="108">
        <f t="shared" si="105"/>
        <v>0</v>
      </c>
      <c r="BI210" s="108">
        <v>13.45</v>
      </c>
      <c r="BJ210" s="108">
        <v>0</v>
      </c>
      <c r="BR210" s="108">
        <f t="shared" si="106"/>
        <v>13.45</v>
      </c>
      <c r="BS210" s="108">
        <v>0</v>
      </c>
      <c r="BT210" s="108">
        <v>132.84</v>
      </c>
      <c r="BU210" s="108">
        <v>0</v>
      </c>
      <c r="BV210" s="108">
        <v>1542.45</v>
      </c>
      <c r="BW210" s="108">
        <v>1264.77</v>
      </c>
      <c r="BX210" s="108">
        <v>0</v>
      </c>
      <c r="BY210" s="108">
        <v>0</v>
      </c>
      <c r="BZ210" s="108">
        <v>0</v>
      </c>
      <c r="CB210" s="108">
        <f t="shared" si="107"/>
        <v>2940.06</v>
      </c>
      <c r="CC210" s="108">
        <f t="shared" si="108"/>
        <v>2953.5099999999998</v>
      </c>
      <c r="CT210" s="108">
        <f t="shared" si="100"/>
        <v>0</v>
      </c>
      <c r="CU210" s="108">
        <v>0</v>
      </c>
      <c r="CV210" s="108">
        <v>132.84</v>
      </c>
      <c r="CW210" s="108">
        <v>0</v>
      </c>
      <c r="CX210" s="108">
        <v>1542.45</v>
      </c>
      <c r="CY210" s="108">
        <v>1264.77</v>
      </c>
      <c r="CZ210" s="108">
        <v>0</v>
      </c>
      <c r="DA210" s="108">
        <v>0</v>
      </c>
      <c r="DB210" s="108">
        <v>0</v>
      </c>
      <c r="DD210" s="108">
        <v>0</v>
      </c>
      <c r="DE210" s="108">
        <f t="shared" si="109"/>
        <v>2940.06</v>
      </c>
      <c r="DF210" s="108">
        <f t="shared" si="110"/>
        <v>2940.06</v>
      </c>
      <c r="DG210" s="108">
        <v>0</v>
      </c>
      <c r="DH210" s="108">
        <v>132.84</v>
      </c>
      <c r="DI210" s="108">
        <v>0</v>
      </c>
      <c r="DJ210" s="108">
        <v>1542.45</v>
      </c>
      <c r="DK210" s="108">
        <v>1264.77</v>
      </c>
      <c r="DL210" s="108">
        <v>0</v>
      </c>
      <c r="DM210" s="108">
        <v>0</v>
      </c>
      <c r="DN210" s="108">
        <v>0</v>
      </c>
      <c r="DO210" s="108">
        <f t="shared" si="111"/>
        <v>2940.06</v>
      </c>
      <c r="DS210" s="108">
        <f t="shared" si="101"/>
        <v>0</v>
      </c>
      <c r="DT210" s="108">
        <v>0</v>
      </c>
      <c r="DU210" s="108">
        <v>132.83999999999995</v>
      </c>
      <c r="DV210" s="108">
        <v>0</v>
      </c>
      <c r="DW210" s="108">
        <v>1542.4500000000005</v>
      </c>
      <c r="DX210" s="108">
        <v>1264.77</v>
      </c>
      <c r="DY210" s="108">
        <v>0</v>
      </c>
      <c r="DZ210" s="108">
        <v>0</v>
      </c>
      <c r="EA210" s="108">
        <v>0</v>
      </c>
      <c r="ED210" s="108">
        <v>0</v>
      </c>
      <c r="EE210" s="108">
        <f t="shared" si="102"/>
        <v>2940.0600000000004</v>
      </c>
      <c r="EF210" s="108">
        <f t="shared" si="103"/>
        <v>2940.0600000000004</v>
      </c>
      <c r="EG210" s="108">
        <v>507.6</v>
      </c>
      <c r="EH210" s="108">
        <v>0</v>
      </c>
      <c r="EI210" s="108">
        <v>0</v>
      </c>
      <c r="EJ210" s="108">
        <v>0</v>
      </c>
      <c r="EK210" s="108">
        <v>0</v>
      </c>
      <c r="EL210" s="108">
        <v>0</v>
      </c>
      <c r="EM210" s="108">
        <v>0</v>
      </c>
      <c r="EN210" s="108">
        <f t="shared" si="86"/>
        <v>507.6</v>
      </c>
      <c r="EO210" s="108">
        <v>1021.55</v>
      </c>
      <c r="EP210" s="108">
        <v>0</v>
      </c>
      <c r="EQ210" s="108">
        <v>0</v>
      </c>
      <c r="ER210" s="108">
        <v>0</v>
      </c>
      <c r="ES210" s="108">
        <v>0</v>
      </c>
      <c r="ET210" s="108">
        <v>3017.67</v>
      </c>
      <c r="EU210" s="108">
        <v>0</v>
      </c>
      <c r="EV210" s="108">
        <v>0</v>
      </c>
      <c r="EW210" s="108">
        <v>226.8</v>
      </c>
      <c r="EX210" s="108">
        <v>0</v>
      </c>
      <c r="EY210" s="108">
        <v>113.4</v>
      </c>
      <c r="EZ210" s="108">
        <v>0</v>
      </c>
      <c r="FC210" s="108">
        <v>1152.2</v>
      </c>
      <c r="FD210" s="108">
        <f t="shared" si="87"/>
        <v>5531.62</v>
      </c>
      <c r="FE210" s="108">
        <f t="shared" si="88"/>
        <v>6039.22</v>
      </c>
      <c r="FM210" s="108">
        <f t="shared" si="89"/>
        <v>0</v>
      </c>
      <c r="FU210" s="108">
        <f t="shared" si="85"/>
        <v>0</v>
      </c>
      <c r="FV210" s="108">
        <v>0</v>
      </c>
      <c r="GB210" s="108">
        <f t="shared" si="90"/>
        <v>0</v>
      </c>
      <c r="GJ210" s="108">
        <f t="shared" si="91"/>
        <v>0</v>
      </c>
      <c r="GK210" s="108">
        <v>1021.55</v>
      </c>
      <c r="GL210" s="108">
        <v>0</v>
      </c>
      <c r="GM210" s="108">
        <v>0</v>
      </c>
      <c r="GN210" s="108">
        <v>0</v>
      </c>
      <c r="GO210" s="108">
        <v>0</v>
      </c>
      <c r="GP210" s="108">
        <v>3017.67</v>
      </c>
      <c r="GQ210" s="108">
        <v>0</v>
      </c>
      <c r="GR210" s="108">
        <v>0</v>
      </c>
      <c r="GS210" s="108">
        <v>226.8</v>
      </c>
      <c r="GT210" s="108">
        <v>0</v>
      </c>
      <c r="GU210" s="108">
        <v>113.4</v>
      </c>
      <c r="GV210" s="108">
        <v>0</v>
      </c>
      <c r="GX210" s="108">
        <v>0</v>
      </c>
      <c r="GY210" s="108">
        <f t="shared" si="92"/>
        <v>4379.42</v>
      </c>
      <c r="GZ210" s="108">
        <f t="shared" si="93"/>
        <v>4379.42</v>
      </c>
      <c r="HR210" s="108">
        <f t="shared" si="94"/>
        <v>0</v>
      </c>
      <c r="HS210" s="108">
        <v>1021.55</v>
      </c>
      <c r="HT210" s="108">
        <v>0</v>
      </c>
      <c r="HU210" s="108">
        <v>0</v>
      </c>
      <c r="HV210" s="108">
        <v>0</v>
      </c>
      <c r="HW210" s="108">
        <v>0</v>
      </c>
      <c r="HX210" s="108">
        <v>3017.67</v>
      </c>
      <c r="HY210" s="108">
        <v>0</v>
      </c>
      <c r="HZ210" s="108">
        <v>0</v>
      </c>
      <c r="IA210" s="108">
        <v>226.8</v>
      </c>
      <c r="IB210" s="108">
        <v>0</v>
      </c>
      <c r="IC210" s="108">
        <v>113.4</v>
      </c>
      <c r="ID210" s="108">
        <v>0</v>
      </c>
      <c r="IF210" s="108">
        <v>0</v>
      </c>
      <c r="II210" s="108">
        <f t="shared" si="95"/>
        <v>4379.42</v>
      </c>
      <c r="IJ210" s="108">
        <f t="shared" si="96"/>
        <v>4379.42</v>
      </c>
      <c r="IM210" s="108">
        <v>1021.5300000000002</v>
      </c>
      <c r="IN210" s="108">
        <v>0</v>
      </c>
      <c r="IO210" s="108">
        <v>0</v>
      </c>
      <c r="IP210" s="108">
        <v>0</v>
      </c>
      <c r="IQ210" s="108">
        <v>0</v>
      </c>
      <c r="IR210" s="108">
        <v>3017.6499999999996</v>
      </c>
      <c r="IS210" s="108">
        <v>0</v>
      </c>
      <c r="IT210" s="108">
        <v>0</v>
      </c>
      <c r="IU210" s="108">
        <v>226.80000000000007</v>
      </c>
      <c r="IV210" s="108">
        <v>0</v>
      </c>
      <c r="IW210" s="108">
        <v>113.40000000000003</v>
      </c>
      <c r="IX210" s="108">
        <v>0</v>
      </c>
      <c r="IZ210" s="108">
        <v>0</v>
      </c>
      <c r="JC210" s="108">
        <f t="shared" si="84"/>
        <v>4379.3799999999992</v>
      </c>
      <c r="JD210" s="108">
        <f t="shared" si="97"/>
        <v>4379.3799999999992</v>
      </c>
    </row>
    <row r="211" spans="1:264" x14ac:dyDescent="0.25">
      <c r="A211" s="107">
        <v>730102</v>
      </c>
      <c r="B211" s="119"/>
      <c r="N211" s="108">
        <v>0</v>
      </c>
      <c r="O211" s="108">
        <v>0</v>
      </c>
      <c r="P211" s="108">
        <v>0</v>
      </c>
      <c r="Q211" s="108">
        <v>0</v>
      </c>
      <c r="R211" s="108">
        <v>0</v>
      </c>
      <c r="S211" s="108">
        <v>0</v>
      </c>
      <c r="T211" s="108">
        <v>0</v>
      </c>
      <c r="V211" s="108">
        <f t="shared" si="98"/>
        <v>0</v>
      </c>
      <c r="AC211" s="108">
        <v>0</v>
      </c>
      <c r="AD211" s="108">
        <v>0</v>
      </c>
      <c r="AE211" s="108">
        <v>0</v>
      </c>
      <c r="AF211" s="108">
        <v>154.25</v>
      </c>
      <c r="AG211" s="108">
        <v>843.18</v>
      </c>
      <c r="AH211" s="108">
        <v>0</v>
      </c>
      <c r="AI211" s="108">
        <v>0</v>
      </c>
      <c r="AL211" s="108">
        <f t="shared" si="104"/>
        <v>997.43</v>
      </c>
      <c r="AM211" s="108">
        <f t="shared" si="99"/>
        <v>997.43</v>
      </c>
      <c r="BD211" s="108">
        <f t="shared" si="105"/>
        <v>0</v>
      </c>
      <c r="BI211" s="108">
        <v>0</v>
      </c>
      <c r="BJ211" s="108">
        <v>0</v>
      </c>
      <c r="BR211" s="108">
        <f t="shared" si="106"/>
        <v>0</v>
      </c>
      <c r="BS211" s="108">
        <v>0</v>
      </c>
      <c r="BT211" s="108">
        <v>0</v>
      </c>
      <c r="BU211" s="108">
        <v>0</v>
      </c>
      <c r="BV211" s="108">
        <v>154.25</v>
      </c>
      <c r="BW211" s="108">
        <v>843.18</v>
      </c>
      <c r="BX211" s="108">
        <v>0</v>
      </c>
      <c r="BY211" s="108">
        <v>0</v>
      </c>
      <c r="BZ211" s="108">
        <v>0</v>
      </c>
      <c r="CB211" s="108">
        <f t="shared" si="107"/>
        <v>997.43</v>
      </c>
      <c r="CC211" s="108">
        <f t="shared" si="108"/>
        <v>997.43</v>
      </c>
      <c r="CT211" s="108">
        <f t="shared" si="100"/>
        <v>0</v>
      </c>
      <c r="CU211" s="108">
        <v>0</v>
      </c>
      <c r="CV211" s="108">
        <v>0</v>
      </c>
      <c r="CW211" s="108">
        <v>0</v>
      </c>
      <c r="CX211" s="108">
        <v>154.25</v>
      </c>
      <c r="CY211" s="108">
        <v>843.18</v>
      </c>
      <c r="CZ211" s="108">
        <v>0</v>
      </c>
      <c r="DA211" s="108">
        <v>0</v>
      </c>
      <c r="DB211" s="108">
        <v>0</v>
      </c>
      <c r="DD211" s="108">
        <v>0</v>
      </c>
      <c r="DE211" s="108">
        <f t="shared" si="109"/>
        <v>997.43</v>
      </c>
      <c r="DF211" s="108">
        <f t="shared" si="110"/>
        <v>997.43</v>
      </c>
      <c r="DG211" s="108">
        <v>0</v>
      </c>
      <c r="DH211" s="108">
        <v>0</v>
      </c>
      <c r="DI211" s="108">
        <v>0</v>
      </c>
      <c r="DJ211" s="108">
        <v>154.25</v>
      </c>
      <c r="DK211" s="108">
        <v>843.18</v>
      </c>
      <c r="DL211" s="108">
        <v>0</v>
      </c>
      <c r="DM211" s="108">
        <v>0</v>
      </c>
      <c r="DN211" s="108">
        <v>0</v>
      </c>
      <c r="DO211" s="108">
        <f t="shared" si="111"/>
        <v>997.43</v>
      </c>
      <c r="DS211" s="108">
        <f t="shared" si="101"/>
        <v>0</v>
      </c>
      <c r="DT211" s="108">
        <v>0</v>
      </c>
      <c r="DU211" s="108">
        <v>0</v>
      </c>
      <c r="DV211" s="108">
        <v>0</v>
      </c>
      <c r="DW211" s="108">
        <v>154.23000000000002</v>
      </c>
      <c r="DX211" s="108">
        <v>843.18000000000018</v>
      </c>
      <c r="DY211" s="108">
        <v>0</v>
      </c>
      <c r="DZ211" s="108">
        <v>0</v>
      </c>
      <c r="EA211" s="108">
        <v>0</v>
      </c>
      <c r="ED211" s="108">
        <v>216.04</v>
      </c>
      <c r="EE211" s="108">
        <f t="shared" si="102"/>
        <v>1213.4500000000003</v>
      </c>
      <c r="EF211" s="108">
        <f t="shared" si="103"/>
        <v>1213.4500000000003</v>
      </c>
      <c r="EG211" s="108">
        <v>0</v>
      </c>
      <c r="EH211" s="108">
        <v>0</v>
      </c>
      <c r="EI211" s="108">
        <v>0</v>
      </c>
      <c r="EJ211" s="108">
        <v>0</v>
      </c>
      <c r="EK211" s="108">
        <v>0</v>
      </c>
      <c r="EL211" s="108">
        <v>0</v>
      </c>
      <c r="EM211" s="108">
        <v>0</v>
      </c>
      <c r="EN211" s="108">
        <f t="shared" si="86"/>
        <v>0</v>
      </c>
      <c r="EO211" s="108">
        <v>2326.85</v>
      </c>
      <c r="EP211" s="108">
        <v>0</v>
      </c>
      <c r="EQ211" s="108">
        <v>0</v>
      </c>
      <c r="ER211" s="108">
        <v>0</v>
      </c>
      <c r="ES211" s="108">
        <v>0</v>
      </c>
      <c r="ET211" s="108">
        <v>0</v>
      </c>
      <c r="EU211" s="108">
        <v>0</v>
      </c>
      <c r="EV211" s="108">
        <v>0</v>
      </c>
      <c r="EW211" s="108">
        <v>0</v>
      </c>
      <c r="EX211" s="108">
        <v>0</v>
      </c>
      <c r="EY211" s="108">
        <v>0</v>
      </c>
      <c r="EZ211" s="108">
        <v>0</v>
      </c>
      <c r="FD211" s="108">
        <f t="shared" si="87"/>
        <v>2326.85</v>
      </c>
      <c r="FE211" s="108">
        <f t="shared" si="88"/>
        <v>2326.85</v>
      </c>
      <c r="FM211" s="108">
        <f t="shared" si="89"/>
        <v>0</v>
      </c>
      <c r="FU211" s="108">
        <f t="shared" si="85"/>
        <v>0</v>
      </c>
      <c r="FV211" s="108">
        <v>0</v>
      </c>
      <c r="GB211" s="108">
        <f t="shared" si="90"/>
        <v>0</v>
      </c>
      <c r="GJ211" s="108">
        <f t="shared" si="91"/>
        <v>0</v>
      </c>
      <c r="GK211" s="108">
        <v>2326.85</v>
      </c>
      <c r="GL211" s="108">
        <v>0</v>
      </c>
      <c r="GM211" s="108">
        <v>0</v>
      </c>
      <c r="GN211" s="108">
        <v>0</v>
      </c>
      <c r="GO211" s="108">
        <v>0</v>
      </c>
      <c r="GP211" s="108">
        <v>0</v>
      </c>
      <c r="GQ211" s="108">
        <v>0</v>
      </c>
      <c r="GR211" s="108">
        <v>0</v>
      </c>
      <c r="GS211" s="108">
        <v>0</v>
      </c>
      <c r="GT211" s="108">
        <v>0</v>
      </c>
      <c r="GU211" s="108">
        <v>0</v>
      </c>
      <c r="GV211" s="108">
        <v>0</v>
      </c>
      <c r="GX211" s="108">
        <v>0</v>
      </c>
      <c r="GY211" s="108">
        <f t="shared" si="92"/>
        <v>2326.85</v>
      </c>
      <c r="GZ211" s="108">
        <f t="shared" si="93"/>
        <v>2326.85</v>
      </c>
      <c r="HR211" s="108">
        <f t="shared" si="94"/>
        <v>0</v>
      </c>
      <c r="HS211" s="108">
        <v>2326.85</v>
      </c>
      <c r="HT211" s="108">
        <v>0</v>
      </c>
      <c r="HU211" s="108">
        <v>0</v>
      </c>
      <c r="HV211" s="108">
        <v>0</v>
      </c>
      <c r="HW211" s="108">
        <v>0</v>
      </c>
      <c r="HX211" s="108">
        <v>0</v>
      </c>
      <c r="HY211" s="108">
        <v>0</v>
      </c>
      <c r="HZ211" s="108">
        <v>0</v>
      </c>
      <c r="IA211" s="108">
        <v>0</v>
      </c>
      <c r="IB211" s="108">
        <v>0</v>
      </c>
      <c r="IC211" s="108">
        <v>0</v>
      </c>
      <c r="ID211" s="108">
        <v>0</v>
      </c>
      <c r="IF211" s="108">
        <v>0</v>
      </c>
      <c r="II211" s="108">
        <f t="shared" si="95"/>
        <v>2326.85</v>
      </c>
      <c r="IJ211" s="108">
        <f t="shared" si="96"/>
        <v>2326.85</v>
      </c>
      <c r="IM211" s="108">
        <v>2326.8599999999992</v>
      </c>
      <c r="IN211" s="108">
        <v>0</v>
      </c>
      <c r="IO211" s="108">
        <v>0</v>
      </c>
      <c r="IP211" s="108">
        <v>0</v>
      </c>
      <c r="IQ211" s="108">
        <v>0</v>
      </c>
      <c r="IR211" s="108">
        <v>0</v>
      </c>
      <c r="IS211" s="108">
        <v>0</v>
      </c>
      <c r="IT211" s="108">
        <v>0</v>
      </c>
      <c r="IU211" s="108">
        <v>0</v>
      </c>
      <c r="IV211" s="108">
        <v>0</v>
      </c>
      <c r="IW211" s="108">
        <v>0</v>
      </c>
      <c r="IX211" s="108">
        <v>0</v>
      </c>
      <c r="IZ211" s="108">
        <v>0</v>
      </c>
      <c r="JC211" s="108">
        <f t="shared" si="84"/>
        <v>2326.8599999999992</v>
      </c>
      <c r="JD211" s="108">
        <f t="shared" si="97"/>
        <v>2326.8599999999992</v>
      </c>
    </row>
    <row r="212" spans="1:264" x14ac:dyDescent="0.25">
      <c r="A212" s="107">
        <v>630248</v>
      </c>
      <c r="N212" s="108">
        <v>0</v>
      </c>
      <c r="O212" s="108">
        <v>0</v>
      </c>
      <c r="P212" s="108">
        <v>0</v>
      </c>
      <c r="Q212" s="108">
        <v>0</v>
      </c>
      <c r="R212" s="108">
        <v>0</v>
      </c>
      <c r="S212" s="108">
        <v>0</v>
      </c>
      <c r="T212" s="108">
        <v>0</v>
      </c>
      <c r="V212" s="108">
        <f t="shared" si="98"/>
        <v>0</v>
      </c>
      <c r="AC212" s="108">
        <v>210.6</v>
      </c>
      <c r="AD212" s="108">
        <v>210.6</v>
      </c>
      <c r="AE212" s="108">
        <v>308.49</v>
      </c>
      <c r="AF212" s="108">
        <v>925.47</v>
      </c>
      <c r="AG212" s="108">
        <v>843.18</v>
      </c>
      <c r="AH212" s="108">
        <v>39</v>
      </c>
      <c r="AI212" s="108">
        <v>0</v>
      </c>
      <c r="AL212" s="108">
        <f t="shared" si="104"/>
        <v>2537.34</v>
      </c>
      <c r="AM212" s="108">
        <f t="shared" si="99"/>
        <v>2537.34</v>
      </c>
      <c r="BD212" s="108">
        <f t="shared" si="105"/>
        <v>0</v>
      </c>
      <c r="BI212" s="108">
        <v>33.29</v>
      </c>
      <c r="BJ212" s="108">
        <v>0</v>
      </c>
      <c r="BR212" s="108">
        <f t="shared" si="106"/>
        <v>33.29</v>
      </c>
      <c r="BS212" s="108">
        <v>210.6</v>
      </c>
      <c r="BT212" s="108">
        <v>210.6</v>
      </c>
      <c r="BU212" s="108">
        <v>308.49</v>
      </c>
      <c r="BV212" s="108">
        <v>925.47</v>
      </c>
      <c r="BW212" s="108">
        <v>843.18</v>
      </c>
      <c r="BX212" s="108">
        <v>39</v>
      </c>
      <c r="BY212" s="108">
        <v>0</v>
      </c>
      <c r="BZ212" s="108">
        <v>0</v>
      </c>
      <c r="CB212" s="108">
        <f t="shared" si="107"/>
        <v>2537.34</v>
      </c>
      <c r="CC212" s="108">
        <f t="shared" si="108"/>
        <v>2570.63</v>
      </c>
      <c r="CT212" s="108">
        <f t="shared" si="100"/>
        <v>0</v>
      </c>
      <c r="CU212" s="108">
        <v>210.6</v>
      </c>
      <c r="CV212" s="108">
        <v>210.6</v>
      </c>
      <c r="CW212" s="108">
        <v>308.49</v>
      </c>
      <c r="CX212" s="108">
        <v>925.47</v>
      </c>
      <c r="CY212" s="108">
        <v>843.18</v>
      </c>
      <c r="CZ212" s="108">
        <v>39</v>
      </c>
      <c r="DA212" s="108">
        <v>0</v>
      </c>
      <c r="DB212" s="108">
        <v>0</v>
      </c>
      <c r="DD212" s="108">
        <v>150</v>
      </c>
      <c r="DE212" s="108">
        <f t="shared" si="109"/>
        <v>2687.34</v>
      </c>
      <c r="DF212" s="108">
        <f t="shared" si="110"/>
        <v>2687.34</v>
      </c>
      <c r="DG212" s="108">
        <v>210.6</v>
      </c>
      <c r="DH212" s="108">
        <v>210.6</v>
      </c>
      <c r="DI212" s="108">
        <v>308.49</v>
      </c>
      <c r="DJ212" s="108">
        <v>925.47</v>
      </c>
      <c r="DK212" s="108">
        <v>843.18</v>
      </c>
      <c r="DL212" s="108">
        <v>39</v>
      </c>
      <c r="DM212" s="108">
        <v>0</v>
      </c>
      <c r="DN212" s="108">
        <v>0</v>
      </c>
      <c r="DO212" s="108">
        <f t="shared" si="111"/>
        <v>2537.34</v>
      </c>
      <c r="DS212" s="108">
        <f t="shared" si="101"/>
        <v>0</v>
      </c>
      <c r="DT212" s="108">
        <v>210.59999999999994</v>
      </c>
      <c r="DU212" s="108">
        <v>210.59999999999994</v>
      </c>
      <c r="DV212" s="108">
        <v>308.49</v>
      </c>
      <c r="DW212" s="108">
        <v>925.4699999999998</v>
      </c>
      <c r="DX212" s="108">
        <v>843.18000000000018</v>
      </c>
      <c r="DY212" s="108">
        <v>39</v>
      </c>
      <c r="DZ212" s="108">
        <v>0</v>
      </c>
      <c r="EA212" s="108">
        <v>0</v>
      </c>
      <c r="ED212" s="108">
        <v>0</v>
      </c>
      <c r="EE212" s="108">
        <f t="shared" si="102"/>
        <v>2537.3399999999997</v>
      </c>
      <c r="EF212" s="108">
        <f t="shared" si="103"/>
        <v>2537.3399999999997</v>
      </c>
      <c r="EG212" s="108">
        <v>0</v>
      </c>
      <c r="EH212" s="108">
        <v>0</v>
      </c>
      <c r="EI212" s="108">
        <v>0</v>
      </c>
      <c r="EJ212" s="108">
        <v>0</v>
      </c>
      <c r="EK212" s="108">
        <v>0</v>
      </c>
      <c r="EL212" s="108">
        <v>0</v>
      </c>
      <c r="EM212" s="108">
        <v>0</v>
      </c>
      <c r="EN212" s="108">
        <f t="shared" si="86"/>
        <v>0</v>
      </c>
      <c r="EO212" s="108">
        <v>378.35</v>
      </c>
      <c r="EP212" s="108">
        <v>0</v>
      </c>
      <c r="EQ212" s="108">
        <v>0</v>
      </c>
      <c r="ER212" s="108">
        <v>415.28</v>
      </c>
      <c r="ES212" s="108">
        <v>52.5</v>
      </c>
      <c r="ET212" s="108">
        <v>830.55</v>
      </c>
      <c r="EU212" s="108">
        <v>0</v>
      </c>
      <c r="EV212" s="108">
        <v>0</v>
      </c>
      <c r="EW212" s="108">
        <v>567</v>
      </c>
      <c r="EX212" s="108">
        <v>52.5</v>
      </c>
      <c r="EY212" s="108">
        <v>283.5</v>
      </c>
      <c r="EZ212" s="108">
        <v>0</v>
      </c>
      <c r="FC212" s="108">
        <v>864.15000000000009</v>
      </c>
      <c r="FD212" s="108">
        <f t="shared" si="87"/>
        <v>3443.83</v>
      </c>
      <c r="FE212" s="108">
        <f t="shared" si="88"/>
        <v>3443.83</v>
      </c>
      <c r="FM212" s="108">
        <f t="shared" si="89"/>
        <v>0</v>
      </c>
      <c r="FU212" s="108">
        <f t="shared" si="85"/>
        <v>0</v>
      </c>
      <c r="FV212" s="108">
        <v>0</v>
      </c>
      <c r="GB212" s="108">
        <f t="shared" si="90"/>
        <v>0</v>
      </c>
      <c r="GJ212" s="108">
        <f t="shared" si="91"/>
        <v>0</v>
      </c>
      <c r="GK212" s="108">
        <v>378.35</v>
      </c>
      <c r="GL212" s="108">
        <v>0</v>
      </c>
      <c r="GM212" s="108">
        <v>0</v>
      </c>
      <c r="GN212" s="108">
        <v>415.28</v>
      </c>
      <c r="GO212" s="108">
        <v>52.5</v>
      </c>
      <c r="GP212" s="108">
        <v>830.55</v>
      </c>
      <c r="GQ212" s="108">
        <v>0</v>
      </c>
      <c r="GR212" s="108">
        <v>0</v>
      </c>
      <c r="GS212" s="108">
        <v>567</v>
      </c>
      <c r="GT212" s="108">
        <v>52.5</v>
      </c>
      <c r="GU212" s="108">
        <v>283.5</v>
      </c>
      <c r="GV212" s="108">
        <v>0</v>
      </c>
      <c r="GX212" s="108">
        <v>0</v>
      </c>
      <c r="GY212" s="108">
        <f t="shared" si="92"/>
        <v>2579.6799999999998</v>
      </c>
      <c r="GZ212" s="108">
        <f t="shared" si="93"/>
        <v>2579.6799999999998</v>
      </c>
      <c r="HR212" s="108">
        <f t="shared" si="94"/>
        <v>0</v>
      </c>
      <c r="HS212" s="108">
        <v>378.35</v>
      </c>
      <c r="HT212" s="108">
        <v>0</v>
      </c>
      <c r="HU212" s="108">
        <v>0</v>
      </c>
      <c r="HV212" s="108">
        <v>415.28</v>
      </c>
      <c r="HW212" s="108">
        <v>52.5</v>
      </c>
      <c r="HX212" s="108">
        <v>830.55</v>
      </c>
      <c r="HY212" s="108">
        <v>0</v>
      </c>
      <c r="HZ212" s="108">
        <v>0</v>
      </c>
      <c r="IA212" s="108">
        <v>567</v>
      </c>
      <c r="IB212" s="108">
        <v>52.5</v>
      </c>
      <c r="IC212" s="108">
        <v>283.5</v>
      </c>
      <c r="ID212" s="108">
        <v>0</v>
      </c>
      <c r="IF212" s="108">
        <v>0</v>
      </c>
      <c r="II212" s="108">
        <f t="shared" si="95"/>
        <v>2579.6799999999998</v>
      </c>
      <c r="IJ212" s="108">
        <f t="shared" si="96"/>
        <v>2579.6799999999998</v>
      </c>
      <c r="IM212" s="108">
        <v>378.35000000000014</v>
      </c>
      <c r="IN212" s="108">
        <v>0</v>
      </c>
      <c r="IO212" s="108">
        <v>0</v>
      </c>
      <c r="IP212" s="108">
        <v>415.26</v>
      </c>
      <c r="IQ212" s="108">
        <v>52.5</v>
      </c>
      <c r="IR212" s="108">
        <v>830.54999999999973</v>
      </c>
      <c r="IS212" s="108">
        <v>0</v>
      </c>
      <c r="IT212" s="108">
        <v>0</v>
      </c>
      <c r="IU212" s="108">
        <v>567</v>
      </c>
      <c r="IV212" s="108">
        <v>52.5</v>
      </c>
      <c r="IW212" s="108">
        <v>283.5</v>
      </c>
      <c r="IX212" s="108">
        <v>0</v>
      </c>
      <c r="IZ212" s="108">
        <v>0</v>
      </c>
      <c r="JA212" s="108">
        <v>150</v>
      </c>
      <c r="JC212" s="108">
        <f t="shared" si="84"/>
        <v>2729.66</v>
      </c>
      <c r="JD212" s="108">
        <f t="shared" si="97"/>
        <v>2729.66</v>
      </c>
    </row>
    <row r="213" spans="1:264" x14ac:dyDescent="0.25">
      <c r="A213" s="108">
        <v>536088</v>
      </c>
      <c r="N213" s="108">
        <v>0</v>
      </c>
      <c r="O213" s="108">
        <v>192</v>
      </c>
      <c r="P213" s="108">
        <v>0</v>
      </c>
      <c r="Q213" s="108">
        <v>0</v>
      </c>
      <c r="R213" s="108">
        <v>0</v>
      </c>
      <c r="S213" s="108">
        <v>0</v>
      </c>
      <c r="T213" s="108">
        <v>0</v>
      </c>
      <c r="V213" s="108">
        <f t="shared" si="98"/>
        <v>192</v>
      </c>
      <c r="AC213" s="108">
        <v>4598.1000000000004</v>
      </c>
      <c r="AD213" s="108">
        <v>2843.1</v>
      </c>
      <c r="AE213" s="108">
        <v>616.98</v>
      </c>
      <c r="AF213" s="108">
        <v>2930.66</v>
      </c>
      <c r="AG213" s="108">
        <v>843.18</v>
      </c>
      <c r="AH213" s="108">
        <v>234</v>
      </c>
      <c r="AI213" s="108">
        <v>0</v>
      </c>
      <c r="AL213" s="108">
        <f t="shared" si="104"/>
        <v>12066.02</v>
      </c>
      <c r="AM213" s="108">
        <f t="shared" si="99"/>
        <v>12258.02</v>
      </c>
      <c r="BD213" s="108">
        <f t="shared" si="105"/>
        <v>0</v>
      </c>
      <c r="BI213" s="108">
        <v>357.28</v>
      </c>
      <c r="BJ213" s="108">
        <v>0</v>
      </c>
      <c r="BR213" s="108">
        <f t="shared" si="106"/>
        <v>357.28</v>
      </c>
      <c r="BS213" s="108">
        <v>4598.1000000000004</v>
      </c>
      <c r="BT213" s="108">
        <v>2843.1</v>
      </c>
      <c r="BU213" s="108">
        <v>616.98</v>
      </c>
      <c r="BV213" s="108">
        <v>2930.66</v>
      </c>
      <c r="BW213" s="108">
        <v>843.18</v>
      </c>
      <c r="BX213" s="108">
        <v>234</v>
      </c>
      <c r="BY213" s="108">
        <v>0</v>
      </c>
      <c r="BZ213" s="108">
        <v>0</v>
      </c>
      <c r="CB213" s="108">
        <f t="shared" si="107"/>
        <v>12066.02</v>
      </c>
      <c r="CC213" s="108">
        <f t="shared" si="108"/>
        <v>12423.300000000001</v>
      </c>
      <c r="CT213" s="108">
        <f t="shared" si="100"/>
        <v>0</v>
      </c>
      <c r="CU213" s="108">
        <v>4598.1000000000004</v>
      </c>
      <c r="CV213" s="108">
        <v>2843.1</v>
      </c>
      <c r="CW213" s="108">
        <v>616.98</v>
      </c>
      <c r="CX213" s="108">
        <v>2930.66</v>
      </c>
      <c r="CY213" s="108">
        <v>843.18</v>
      </c>
      <c r="CZ213" s="108">
        <v>234</v>
      </c>
      <c r="DA213" s="108">
        <v>0</v>
      </c>
      <c r="DB213" s="108">
        <v>0</v>
      </c>
      <c r="DD213" s="108">
        <v>0</v>
      </c>
      <c r="DE213" s="108">
        <f t="shared" si="109"/>
        <v>12066.02</v>
      </c>
      <c r="DF213" s="108">
        <f t="shared" si="110"/>
        <v>12066.02</v>
      </c>
      <c r="DG213" s="108">
        <v>4598.1000000000004</v>
      </c>
      <c r="DH213" s="108">
        <v>2843.1</v>
      </c>
      <c r="DI213" s="108">
        <v>616.98</v>
      </c>
      <c r="DJ213" s="108">
        <v>2930.66</v>
      </c>
      <c r="DK213" s="108">
        <v>843.18</v>
      </c>
      <c r="DL213" s="108">
        <v>234</v>
      </c>
      <c r="DM213" s="108">
        <v>0</v>
      </c>
      <c r="DN213" s="108">
        <v>0</v>
      </c>
      <c r="DO213" s="108">
        <f t="shared" si="111"/>
        <v>12066.02</v>
      </c>
      <c r="DS213" s="108">
        <f t="shared" si="101"/>
        <v>0</v>
      </c>
      <c r="DT213" s="108">
        <v>4598.1000000000004</v>
      </c>
      <c r="DU213" s="108">
        <v>2843.099999999999</v>
      </c>
      <c r="DV213" s="108">
        <v>616.98</v>
      </c>
      <c r="DW213" s="108">
        <v>2930.6400000000031</v>
      </c>
      <c r="DX213" s="108">
        <v>843.18000000000018</v>
      </c>
      <c r="DY213" s="108">
        <v>234</v>
      </c>
      <c r="DZ213" s="108">
        <v>0</v>
      </c>
      <c r="EA213" s="108">
        <v>0</v>
      </c>
      <c r="ED213" s="108">
        <v>2088.36</v>
      </c>
      <c r="EE213" s="108">
        <f t="shared" si="102"/>
        <v>14154.360000000002</v>
      </c>
      <c r="EF213" s="108">
        <f t="shared" si="103"/>
        <v>14154.360000000002</v>
      </c>
      <c r="EG213" s="108">
        <v>-567</v>
      </c>
      <c r="EH213" s="108">
        <v>0</v>
      </c>
      <c r="EI213" s="108">
        <v>0</v>
      </c>
      <c r="EJ213" s="108">
        <v>0</v>
      </c>
      <c r="EK213" s="108">
        <v>0</v>
      </c>
      <c r="EL213" s="108">
        <v>0</v>
      </c>
      <c r="EM213" s="108">
        <v>247.5</v>
      </c>
      <c r="EN213" s="108">
        <f t="shared" si="86"/>
        <v>-319.5</v>
      </c>
      <c r="EO213" s="108">
        <v>0</v>
      </c>
      <c r="EP213" s="108">
        <v>0</v>
      </c>
      <c r="EQ213" s="108">
        <v>0</v>
      </c>
      <c r="ER213" s="108">
        <v>692.13</v>
      </c>
      <c r="ES213" s="108">
        <v>52.5</v>
      </c>
      <c r="ET213" s="108">
        <v>3945.11</v>
      </c>
      <c r="EU213" s="108">
        <v>0</v>
      </c>
      <c r="EV213" s="108">
        <v>0</v>
      </c>
      <c r="EW213" s="108">
        <v>5622.75</v>
      </c>
      <c r="EX213" s="108">
        <v>315</v>
      </c>
      <c r="EY213" s="108">
        <v>3402</v>
      </c>
      <c r="EZ213" s="108">
        <v>0</v>
      </c>
      <c r="FD213" s="108">
        <f t="shared" si="87"/>
        <v>14029.49</v>
      </c>
      <c r="FE213" s="108">
        <f t="shared" si="88"/>
        <v>13709.99</v>
      </c>
      <c r="FM213" s="108">
        <f t="shared" si="89"/>
        <v>0</v>
      </c>
      <c r="FU213" s="108">
        <f t="shared" si="85"/>
        <v>0</v>
      </c>
      <c r="FV213" s="108">
        <v>56.54</v>
      </c>
      <c r="GB213" s="108">
        <f t="shared" si="90"/>
        <v>56.54</v>
      </c>
      <c r="GJ213" s="108">
        <f t="shared" si="91"/>
        <v>0</v>
      </c>
      <c r="GK213" s="108">
        <v>0</v>
      </c>
      <c r="GL213" s="108">
        <v>0</v>
      </c>
      <c r="GM213" s="108">
        <v>0</v>
      </c>
      <c r="GN213" s="108">
        <v>692.13</v>
      </c>
      <c r="GO213" s="108">
        <v>52.5</v>
      </c>
      <c r="GP213" s="108">
        <v>3945.11</v>
      </c>
      <c r="GQ213" s="108">
        <v>0</v>
      </c>
      <c r="GR213" s="108">
        <v>0</v>
      </c>
      <c r="GS213" s="108">
        <v>5622.75</v>
      </c>
      <c r="GT213" s="108">
        <v>315</v>
      </c>
      <c r="GU213" s="108">
        <v>3402</v>
      </c>
      <c r="GV213" s="108">
        <v>0</v>
      </c>
      <c r="GW213" s="108">
        <v>938</v>
      </c>
      <c r="GX213" s="108">
        <v>56.54</v>
      </c>
      <c r="GY213" s="108">
        <f t="shared" si="92"/>
        <v>15024.03</v>
      </c>
      <c r="GZ213" s="108">
        <f t="shared" si="93"/>
        <v>15080.570000000002</v>
      </c>
      <c r="HR213" s="108">
        <f t="shared" si="94"/>
        <v>0</v>
      </c>
      <c r="HS213" s="108">
        <v>0</v>
      </c>
      <c r="HT213" s="108">
        <v>0</v>
      </c>
      <c r="HU213" s="108">
        <v>0</v>
      </c>
      <c r="HV213" s="108">
        <v>692.13</v>
      </c>
      <c r="HW213" s="108">
        <v>52.5</v>
      </c>
      <c r="HX213" s="108">
        <v>3945.11</v>
      </c>
      <c r="HY213" s="108">
        <v>0</v>
      </c>
      <c r="HZ213" s="108">
        <v>0</v>
      </c>
      <c r="IA213" s="108">
        <v>5622.75</v>
      </c>
      <c r="IB213" s="108">
        <v>315</v>
      </c>
      <c r="IC213" s="108">
        <v>3402</v>
      </c>
      <c r="ID213" s="108">
        <v>0</v>
      </c>
      <c r="IF213" s="108">
        <v>56.54</v>
      </c>
      <c r="II213" s="108">
        <f t="shared" si="95"/>
        <v>14086.03</v>
      </c>
      <c r="IJ213" s="108">
        <f t="shared" si="96"/>
        <v>14086.03</v>
      </c>
      <c r="IM213" s="108">
        <v>0</v>
      </c>
      <c r="IN213" s="108">
        <v>0</v>
      </c>
      <c r="IO213" s="108">
        <v>0</v>
      </c>
      <c r="IP213" s="108">
        <v>692.10999999999979</v>
      </c>
      <c r="IQ213" s="108">
        <v>52.5</v>
      </c>
      <c r="IR213" s="108">
        <v>3945.1199999999994</v>
      </c>
      <c r="IS213" s="108">
        <v>0</v>
      </c>
      <c r="IT213" s="108">
        <v>0</v>
      </c>
      <c r="IU213" s="108">
        <v>5622.75</v>
      </c>
      <c r="IV213" s="108">
        <v>315</v>
      </c>
      <c r="IW213" s="108">
        <v>3402</v>
      </c>
      <c r="IX213" s="108">
        <v>0</v>
      </c>
      <c r="IZ213" s="108">
        <v>56.54</v>
      </c>
      <c r="JC213" s="108">
        <f t="shared" si="84"/>
        <v>14086.02</v>
      </c>
      <c r="JD213" s="108">
        <f t="shared" si="97"/>
        <v>14086.02</v>
      </c>
    </row>
    <row r="214" spans="1:264" x14ac:dyDescent="0.25">
      <c r="A214" s="107">
        <v>523080</v>
      </c>
      <c r="B214" s="119"/>
      <c r="N214" s="108">
        <v>0</v>
      </c>
      <c r="O214" s="108">
        <v>0</v>
      </c>
      <c r="P214" s="108">
        <v>0</v>
      </c>
      <c r="Q214" s="108">
        <v>0</v>
      </c>
      <c r="R214" s="108">
        <v>0</v>
      </c>
      <c r="S214" s="108">
        <v>0</v>
      </c>
      <c r="T214" s="108">
        <v>0</v>
      </c>
      <c r="V214" s="108">
        <f t="shared" si="98"/>
        <v>0</v>
      </c>
      <c r="AC214" s="108">
        <v>1620</v>
      </c>
      <c r="AD214" s="108">
        <v>0</v>
      </c>
      <c r="AE214" s="108">
        <v>0</v>
      </c>
      <c r="AF214" s="108">
        <v>0</v>
      </c>
      <c r="AG214" s="108">
        <v>0</v>
      </c>
      <c r="AH214" s="108">
        <v>0</v>
      </c>
      <c r="AI214" s="108">
        <v>0</v>
      </c>
      <c r="AL214" s="108">
        <f t="shared" si="104"/>
        <v>1620</v>
      </c>
      <c r="AM214" s="108">
        <f t="shared" si="99"/>
        <v>1620</v>
      </c>
      <c r="BD214" s="108">
        <f t="shared" si="105"/>
        <v>0</v>
      </c>
      <c r="BE214" s="108">
        <v>-153.6</v>
      </c>
      <c r="BI214" s="108">
        <v>292.17</v>
      </c>
      <c r="BJ214" s="108">
        <v>0</v>
      </c>
      <c r="BR214" s="108">
        <f t="shared" si="106"/>
        <v>138.57000000000002</v>
      </c>
      <c r="BS214" s="108">
        <v>1620</v>
      </c>
      <c r="BT214" s="108">
        <v>0</v>
      </c>
      <c r="BU214" s="108">
        <v>0</v>
      </c>
      <c r="BV214" s="108">
        <v>0</v>
      </c>
      <c r="BW214" s="108">
        <v>0</v>
      </c>
      <c r="BX214" s="108">
        <v>0</v>
      </c>
      <c r="BY214" s="108">
        <v>0</v>
      </c>
      <c r="BZ214" s="108">
        <v>0</v>
      </c>
      <c r="CB214" s="108">
        <f t="shared" si="107"/>
        <v>1620</v>
      </c>
      <c r="CC214" s="108">
        <f t="shared" si="108"/>
        <v>1758.57</v>
      </c>
      <c r="CT214" s="108">
        <f t="shared" si="100"/>
        <v>0</v>
      </c>
      <c r="CU214" s="108">
        <v>1620</v>
      </c>
      <c r="CV214" s="108">
        <v>0</v>
      </c>
      <c r="CW214" s="108">
        <v>0</v>
      </c>
      <c r="CX214" s="108">
        <v>0</v>
      </c>
      <c r="CY214" s="108">
        <v>0</v>
      </c>
      <c r="CZ214" s="108">
        <v>0</v>
      </c>
      <c r="DA214" s="108">
        <v>0</v>
      </c>
      <c r="DB214" s="108">
        <v>0</v>
      </c>
      <c r="DD214" s="108">
        <v>0</v>
      </c>
      <c r="DE214" s="108">
        <f t="shared" si="109"/>
        <v>1620</v>
      </c>
      <c r="DF214" s="108">
        <f t="shared" si="110"/>
        <v>1620</v>
      </c>
      <c r="DG214" s="108">
        <v>1620</v>
      </c>
      <c r="DH214" s="108">
        <v>0</v>
      </c>
      <c r="DI214" s="108">
        <v>0</v>
      </c>
      <c r="DJ214" s="108">
        <v>0</v>
      </c>
      <c r="DK214" s="108">
        <v>0</v>
      </c>
      <c r="DL214" s="108">
        <v>0</v>
      </c>
      <c r="DM214" s="108">
        <v>0</v>
      </c>
      <c r="DN214" s="108">
        <v>0</v>
      </c>
      <c r="DO214" s="108">
        <f t="shared" si="111"/>
        <v>1620</v>
      </c>
      <c r="DS214" s="108">
        <f t="shared" si="101"/>
        <v>0</v>
      </c>
      <c r="DT214" s="108">
        <v>1620</v>
      </c>
      <c r="DU214" s="108">
        <v>0</v>
      </c>
      <c r="DV214" s="108">
        <v>0</v>
      </c>
      <c r="DW214" s="108">
        <v>0</v>
      </c>
      <c r="DX214" s="108">
        <v>0</v>
      </c>
      <c r="DY214" s="108">
        <v>0</v>
      </c>
      <c r="DZ214" s="108">
        <v>0</v>
      </c>
      <c r="EA214" s="108">
        <v>0</v>
      </c>
      <c r="ED214" s="108">
        <v>0</v>
      </c>
      <c r="EE214" s="108">
        <f t="shared" si="102"/>
        <v>1620</v>
      </c>
      <c r="EF214" s="108">
        <f t="shared" si="103"/>
        <v>1620</v>
      </c>
      <c r="EG214" s="108">
        <v>0</v>
      </c>
      <c r="EH214" s="108">
        <v>0</v>
      </c>
      <c r="EI214" s="108">
        <v>0</v>
      </c>
      <c r="EJ214" s="108">
        <v>0</v>
      </c>
      <c r="EK214" s="108">
        <v>0</v>
      </c>
      <c r="EL214" s="108">
        <v>0</v>
      </c>
      <c r="EM214" s="108">
        <v>0</v>
      </c>
      <c r="EN214" s="108">
        <f t="shared" si="86"/>
        <v>0</v>
      </c>
      <c r="EO214" s="108">
        <v>0</v>
      </c>
      <c r="EP214" s="108">
        <v>0</v>
      </c>
      <c r="EQ214" s="108">
        <v>0</v>
      </c>
      <c r="ER214" s="108">
        <v>0</v>
      </c>
      <c r="ES214" s="108">
        <v>0</v>
      </c>
      <c r="ET214" s="108">
        <v>0</v>
      </c>
      <c r="EU214" s="108">
        <v>0</v>
      </c>
      <c r="EV214" s="108">
        <v>0</v>
      </c>
      <c r="EW214" s="108">
        <v>6633.9</v>
      </c>
      <c r="EX214" s="108">
        <v>0</v>
      </c>
      <c r="EY214" s="108">
        <v>0</v>
      </c>
      <c r="EZ214" s="108">
        <v>0</v>
      </c>
      <c r="FC214" s="108">
        <v>0</v>
      </c>
      <c r="FD214" s="108">
        <f t="shared" si="87"/>
        <v>6633.9</v>
      </c>
      <c r="FE214" s="108">
        <f t="shared" si="88"/>
        <v>6633.9</v>
      </c>
      <c r="FM214" s="108">
        <f t="shared" si="89"/>
        <v>0</v>
      </c>
      <c r="FU214" s="108">
        <f t="shared" si="85"/>
        <v>0</v>
      </c>
      <c r="FV214" s="108">
        <v>0</v>
      </c>
      <c r="GB214" s="108">
        <f t="shared" si="90"/>
        <v>0</v>
      </c>
      <c r="GJ214" s="108">
        <f t="shared" si="91"/>
        <v>0</v>
      </c>
      <c r="GK214" s="108">
        <v>0</v>
      </c>
      <c r="GL214" s="108">
        <v>0</v>
      </c>
      <c r="GM214" s="108">
        <v>0</v>
      </c>
      <c r="GN214" s="108">
        <v>0</v>
      </c>
      <c r="GO214" s="108">
        <v>0</v>
      </c>
      <c r="GP214" s="108">
        <v>0</v>
      </c>
      <c r="GQ214" s="108">
        <v>0</v>
      </c>
      <c r="GR214" s="108">
        <v>0</v>
      </c>
      <c r="GS214" s="108">
        <v>6633.9</v>
      </c>
      <c r="GT214" s="108">
        <v>0</v>
      </c>
      <c r="GU214" s="108">
        <v>0</v>
      </c>
      <c r="GV214" s="108">
        <v>0</v>
      </c>
      <c r="GX214" s="108">
        <v>0</v>
      </c>
      <c r="GY214" s="108">
        <f t="shared" si="92"/>
        <v>6633.9</v>
      </c>
      <c r="GZ214" s="108">
        <f t="shared" si="93"/>
        <v>6633.9</v>
      </c>
      <c r="HR214" s="108">
        <f t="shared" si="94"/>
        <v>0</v>
      </c>
      <c r="HS214" s="108">
        <v>0</v>
      </c>
      <c r="HT214" s="108">
        <v>0</v>
      </c>
      <c r="HU214" s="108">
        <v>0</v>
      </c>
      <c r="HV214" s="108">
        <v>0</v>
      </c>
      <c r="HW214" s="108">
        <v>0</v>
      </c>
      <c r="HX214" s="108">
        <v>0</v>
      </c>
      <c r="HY214" s="108">
        <v>0</v>
      </c>
      <c r="HZ214" s="108">
        <v>0</v>
      </c>
      <c r="IA214" s="108">
        <v>6633.9</v>
      </c>
      <c r="IB214" s="108">
        <v>0</v>
      </c>
      <c r="IC214" s="108">
        <v>0</v>
      </c>
      <c r="ID214" s="108">
        <v>0</v>
      </c>
      <c r="IF214" s="108">
        <v>0</v>
      </c>
      <c r="II214" s="108">
        <f t="shared" si="95"/>
        <v>6633.9</v>
      </c>
      <c r="IJ214" s="108">
        <f t="shared" si="96"/>
        <v>6633.9</v>
      </c>
      <c r="IM214" s="108">
        <v>0</v>
      </c>
      <c r="IN214" s="108">
        <v>0</v>
      </c>
      <c r="IO214" s="108">
        <v>0</v>
      </c>
      <c r="IP214" s="108">
        <v>0</v>
      </c>
      <c r="IQ214" s="108">
        <v>0</v>
      </c>
      <c r="IR214" s="108">
        <v>0</v>
      </c>
      <c r="IS214" s="108">
        <v>0</v>
      </c>
      <c r="IT214" s="108">
        <v>0</v>
      </c>
      <c r="IU214" s="108">
        <v>6633.8999999999978</v>
      </c>
      <c r="IV214" s="108">
        <v>0</v>
      </c>
      <c r="IW214" s="108">
        <v>0</v>
      </c>
      <c r="IX214" s="108">
        <v>0</v>
      </c>
      <c r="IZ214" s="108">
        <v>0</v>
      </c>
      <c r="JC214" s="108">
        <f t="shared" si="84"/>
        <v>6633.8999999999978</v>
      </c>
      <c r="JD214" s="108">
        <f t="shared" si="97"/>
        <v>6633.8999999999978</v>
      </c>
    </row>
    <row r="215" spans="1:264" x14ac:dyDescent="0.25">
      <c r="A215" s="107">
        <v>536087</v>
      </c>
      <c r="B215" s="119"/>
      <c r="N215" s="108">
        <v>0</v>
      </c>
      <c r="O215" s="108">
        <v>153.6</v>
      </c>
      <c r="P215" s="108">
        <v>0</v>
      </c>
      <c r="Q215" s="108">
        <v>113.25</v>
      </c>
      <c r="R215" s="108">
        <v>0</v>
      </c>
      <c r="S215" s="108">
        <v>0</v>
      </c>
      <c r="T215" s="108">
        <v>0</v>
      </c>
      <c r="V215" s="108">
        <f t="shared" si="98"/>
        <v>266.85000000000002</v>
      </c>
      <c r="AC215" s="108">
        <v>5265</v>
      </c>
      <c r="AD215" s="108">
        <v>1305.72</v>
      </c>
      <c r="AE215" s="108">
        <v>0</v>
      </c>
      <c r="AF215" s="108">
        <v>925.47</v>
      </c>
      <c r="AG215" s="108">
        <v>0</v>
      </c>
      <c r="AH215" s="108">
        <v>132.6</v>
      </c>
      <c r="AI215" s="108">
        <v>0</v>
      </c>
      <c r="AL215" s="108">
        <f t="shared" si="104"/>
        <v>7628.7900000000009</v>
      </c>
      <c r="AM215" s="108">
        <f t="shared" si="99"/>
        <v>7895.6400000000012</v>
      </c>
      <c r="BD215" s="108">
        <f t="shared" si="105"/>
        <v>0</v>
      </c>
      <c r="BI215" s="108">
        <v>343.01</v>
      </c>
      <c r="BJ215" s="108">
        <v>49.94</v>
      </c>
      <c r="BR215" s="108">
        <f t="shared" si="106"/>
        <v>392.95</v>
      </c>
      <c r="BS215" s="108">
        <v>5265</v>
      </c>
      <c r="BT215" s="108">
        <v>1305.72</v>
      </c>
      <c r="BU215" s="108">
        <v>0</v>
      </c>
      <c r="BV215" s="108">
        <v>925.47</v>
      </c>
      <c r="BW215" s="108">
        <v>0</v>
      </c>
      <c r="BX215" s="108">
        <v>132.6</v>
      </c>
      <c r="BY215" s="108">
        <v>0</v>
      </c>
      <c r="BZ215" s="108">
        <v>49.94</v>
      </c>
      <c r="CB215" s="108">
        <f t="shared" si="107"/>
        <v>7678.7300000000005</v>
      </c>
      <c r="CC215" s="108">
        <f t="shared" si="108"/>
        <v>8071.68</v>
      </c>
      <c r="CT215" s="108">
        <f t="shared" si="100"/>
        <v>0</v>
      </c>
      <c r="CU215" s="108">
        <v>5265</v>
      </c>
      <c r="CV215" s="108">
        <v>1305.72</v>
      </c>
      <c r="CW215" s="108">
        <v>0</v>
      </c>
      <c r="CX215" s="108">
        <v>925.47</v>
      </c>
      <c r="CY215" s="108">
        <v>0</v>
      </c>
      <c r="CZ215" s="108">
        <v>132.6</v>
      </c>
      <c r="DA215" s="108">
        <v>0</v>
      </c>
      <c r="DB215" s="108">
        <v>49.94</v>
      </c>
      <c r="DD215" s="108">
        <v>0</v>
      </c>
      <c r="DE215" s="108">
        <f t="shared" si="109"/>
        <v>7678.7300000000005</v>
      </c>
      <c r="DF215" s="108">
        <f t="shared" si="110"/>
        <v>7678.7300000000005</v>
      </c>
      <c r="DG215" s="108">
        <v>5265</v>
      </c>
      <c r="DH215" s="108">
        <v>1305.72</v>
      </c>
      <c r="DI215" s="108">
        <v>0</v>
      </c>
      <c r="DJ215" s="108">
        <v>925.47</v>
      </c>
      <c r="DK215" s="108">
        <v>0</v>
      </c>
      <c r="DL215" s="108">
        <v>132.6</v>
      </c>
      <c r="DM215" s="108">
        <v>0</v>
      </c>
      <c r="DN215" s="108">
        <v>49.94</v>
      </c>
      <c r="DO215" s="108">
        <f t="shared" si="111"/>
        <v>7678.7300000000005</v>
      </c>
      <c r="DS215" s="108">
        <f t="shared" si="101"/>
        <v>0</v>
      </c>
      <c r="DT215" s="108">
        <v>5265</v>
      </c>
      <c r="DU215" s="108">
        <v>1305.7199999999978</v>
      </c>
      <c r="DV215" s="108">
        <v>0</v>
      </c>
      <c r="DW215" s="108">
        <v>925.4699999999998</v>
      </c>
      <c r="DX215" s="108">
        <v>0</v>
      </c>
      <c r="DY215" s="108">
        <v>132.59999999999994</v>
      </c>
      <c r="DZ215" s="108">
        <v>0</v>
      </c>
      <c r="EA215" s="108">
        <v>49.94</v>
      </c>
      <c r="ED215" s="108">
        <v>0</v>
      </c>
      <c r="EE215" s="108">
        <f t="shared" si="102"/>
        <v>7678.7299999999968</v>
      </c>
      <c r="EF215" s="108">
        <f t="shared" si="103"/>
        <v>7678.7299999999968</v>
      </c>
      <c r="EG215" s="108">
        <v>-950.4</v>
      </c>
      <c r="EH215" s="108">
        <v>-421.2</v>
      </c>
      <c r="EI215" s="108">
        <v>0</v>
      </c>
      <c r="EJ215" s="108">
        <v>1922.13</v>
      </c>
      <c r="EK215" s="108">
        <v>0</v>
      </c>
      <c r="EL215" s="108">
        <v>21</v>
      </c>
      <c r="EM215" s="108">
        <v>0</v>
      </c>
      <c r="EN215" s="108">
        <f t="shared" si="86"/>
        <v>571.5300000000002</v>
      </c>
      <c r="EO215" s="108">
        <v>0</v>
      </c>
      <c r="EP215" s="108">
        <v>0</v>
      </c>
      <c r="EQ215" s="108">
        <v>0</v>
      </c>
      <c r="ER215" s="108">
        <v>581.39</v>
      </c>
      <c r="ES215" s="108">
        <v>31.5</v>
      </c>
      <c r="ET215" s="108">
        <v>4152.75</v>
      </c>
      <c r="EU215" s="108">
        <v>0</v>
      </c>
      <c r="EV215" s="108">
        <v>0</v>
      </c>
      <c r="EW215" s="108">
        <v>2778.3</v>
      </c>
      <c r="EX215" s="108">
        <v>105</v>
      </c>
      <c r="EY215" s="108">
        <v>453.6</v>
      </c>
      <c r="EZ215" s="108">
        <v>0</v>
      </c>
      <c r="FC215" s="108">
        <v>921.7600000000001</v>
      </c>
      <c r="FD215" s="108">
        <f t="shared" si="87"/>
        <v>9024.3000000000011</v>
      </c>
      <c r="FE215" s="108">
        <f t="shared" si="88"/>
        <v>9595.8300000000017</v>
      </c>
      <c r="FM215" s="108">
        <f t="shared" si="89"/>
        <v>0</v>
      </c>
      <c r="FU215" s="108">
        <f t="shared" si="85"/>
        <v>0</v>
      </c>
      <c r="FV215" s="108">
        <v>166.73</v>
      </c>
      <c r="GB215" s="108">
        <f t="shared" si="90"/>
        <v>166.73</v>
      </c>
      <c r="GJ215" s="108">
        <f t="shared" si="91"/>
        <v>0</v>
      </c>
      <c r="GK215" s="108">
        <v>0</v>
      </c>
      <c r="GL215" s="108">
        <v>0</v>
      </c>
      <c r="GM215" s="108">
        <v>0</v>
      </c>
      <c r="GN215" s="108">
        <v>581.39</v>
      </c>
      <c r="GO215" s="108">
        <v>31.5</v>
      </c>
      <c r="GP215" s="108">
        <v>4152.75</v>
      </c>
      <c r="GQ215" s="108">
        <v>0</v>
      </c>
      <c r="GR215" s="108">
        <v>0</v>
      </c>
      <c r="GS215" s="108">
        <v>2778.3</v>
      </c>
      <c r="GT215" s="108">
        <v>105</v>
      </c>
      <c r="GU215" s="108">
        <v>453.6</v>
      </c>
      <c r="GV215" s="108">
        <v>0</v>
      </c>
      <c r="GX215" s="108">
        <v>166.73</v>
      </c>
      <c r="GY215" s="108">
        <f t="shared" si="92"/>
        <v>8269.27</v>
      </c>
      <c r="GZ215" s="108">
        <f t="shared" si="93"/>
        <v>8436</v>
      </c>
      <c r="HR215" s="108">
        <f t="shared" si="94"/>
        <v>0</v>
      </c>
      <c r="HS215" s="108">
        <v>0</v>
      </c>
      <c r="HT215" s="108">
        <v>0</v>
      </c>
      <c r="HU215" s="108">
        <v>0</v>
      </c>
      <c r="HV215" s="108">
        <v>581.39</v>
      </c>
      <c r="HW215" s="108">
        <v>31.5</v>
      </c>
      <c r="HX215" s="108">
        <v>4152.75</v>
      </c>
      <c r="HY215" s="108">
        <v>0</v>
      </c>
      <c r="HZ215" s="108">
        <v>0</v>
      </c>
      <c r="IA215" s="108">
        <v>2778.3</v>
      </c>
      <c r="IB215" s="108">
        <v>105</v>
      </c>
      <c r="IC215" s="108">
        <v>453.6</v>
      </c>
      <c r="ID215" s="108">
        <v>0</v>
      </c>
      <c r="IF215" s="108">
        <v>166.73</v>
      </c>
      <c r="II215" s="108">
        <f t="shared" si="95"/>
        <v>8269.27</v>
      </c>
      <c r="IJ215" s="108">
        <f t="shared" si="96"/>
        <v>8269.27</v>
      </c>
      <c r="IM215" s="108">
        <v>0</v>
      </c>
      <c r="IN215" s="108">
        <v>0</v>
      </c>
      <c r="IO215" s="108">
        <v>0</v>
      </c>
      <c r="IP215" s="108">
        <v>581.37000000000023</v>
      </c>
      <c r="IQ215" s="108">
        <v>31.5</v>
      </c>
      <c r="IR215" s="108">
        <v>4152.75</v>
      </c>
      <c r="IS215" s="108">
        <v>0</v>
      </c>
      <c r="IT215" s="108">
        <v>0</v>
      </c>
      <c r="IU215" s="108">
        <v>2778.3000000000011</v>
      </c>
      <c r="IV215" s="108">
        <v>105</v>
      </c>
      <c r="IW215" s="108">
        <v>453.60000000000014</v>
      </c>
      <c r="IX215" s="108">
        <v>0</v>
      </c>
      <c r="IZ215" s="108">
        <v>166.73</v>
      </c>
      <c r="JC215" s="108">
        <f t="shared" si="84"/>
        <v>8269.2500000000018</v>
      </c>
      <c r="JD215" s="108">
        <f t="shared" si="97"/>
        <v>8269.2500000000018</v>
      </c>
    </row>
    <row r="216" spans="1:264" x14ac:dyDescent="0.25">
      <c r="A216" s="123">
        <v>536109</v>
      </c>
      <c r="B216" s="119"/>
      <c r="N216" s="108">
        <v>158.72</v>
      </c>
      <c r="O216" s="108">
        <v>-66.56</v>
      </c>
      <c r="P216" s="108">
        <v>0</v>
      </c>
      <c r="Q216" s="108">
        <v>717.25</v>
      </c>
      <c r="R216" s="108">
        <v>683.1</v>
      </c>
      <c r="S216" s="108">
        <v>0</v>
      </c>
      <c r="T216" s="108">
        <v>0</v>
      </c>
      <c r="V216" s="108">
        <f t="shared" si="98"/>
        <v>1492.51</v>
      </c>
      <c r="AC216" s="108">
        <v>2613.06</v>
      </c>
      <c r="AD216" s="108">
        <v>2229.12</v>
      </c>
      <c r="AE216" s="108">
        <v>308.49</v>
      </c>
      <c r="AF216" s="108">
        <v>3033.49</v>
      </c>
      <c r="AG216" s="108">
        <v>6500.06</v>
      </c>
      <c r="AH216" s="108">
        <v>0</v>
      </c>
      <c r="AI216" s="108">
        <v>0</v>
      </c>
      <c r="AL216" s="108">
        <f t="shared" si="104"/>
        <v>14684.220000000001</v>
      </c>
      <c r="AM216" s="108">
        <f t="shared" si="99"/>
        <v>16176.730000000001</v>
      </c>
      <c r="BD216" s="108">
        <f t="shared" si="105"/>
        <v>0</v>
      </c>
      <c r="BG216" s="108">
        <v>-7.55</v>
      </c>
      <c r="BH216" s="108">
        <v>-10</v>
      </c>
      <c r="BI216" s="108">
        <v>178.33</v>
      </c>
      <c r="BJ216" s="108">
        <v>0</v>
      </c>
      <c r="BR216" s="108">
        <f t="shared" si="106"/>
        <v>160.78</v>
      </c>
      <c r="BS216" s="108">
        <v>2613.06</v>
      </c>
      <c r="BT216" s="108">
        <v>2229.12</v>
      </c>
      <c r="BU216" s="108">
        <v>308.49</v>
      </c>
      <c r="BV216" s="108">
        <v>3033.49</v>
      </c>
      <c r="BW216" s="108">
        <v>6500.06</v>
      </c>
      <c r="BX216" s="108">
        <v>0</v>
      </c>
      <c r="BY216" s="108">
        <v>0</v>
      </c>
      <c r="BZ216" s="108">
        <v>0</v>
      </c>
      <c r="CB216" s="108">
        <f t="shared" si="107"/>
        <v>14684.220000000001</v>
      </c>
      <c r="CC216" s="108">
        <f t="shared" si="108"/>
        <v>14845.000000000002</v>
      </c>
      <c r="CT216" s="108">
        <f t="shared" si="100"/>
        <v>0</v>
      </c>
      <c r="CU216" s="108">
        <v>2613.06</v>
      </c>
      <c r="CV216" s="108">
        <v>2229.12</v>
      </c>
      <c r="CW216" s="108">
        <v>308.49</v>
      </c>
      <c r="CX216" s="108">
        <v>3033.49</v>
      </c>
      <c r="CY216" s="108">
        <v>6500.06</v>
      </c>
      <c r="CZ216" s="108">
        <v>0</v>
      </c>
      <c r="DA216" s="108">
        <v>0</v>
      </c>
      <c r="DB216" s="108">
        <v>0</v>
      </c>
      <c r="DD216" s="108">
        <v>0</v>
      </c>
      <c r="DE216" s="108">
        <f t="shared" si="109"/>
        <v>14684.220000000001</v>
      </c>
      <c r="DF216" s="108">
        <f t="shared" si="110"/>
        <v>14684.220000000001</v>
      </c>
      <c r="DG216" s="108">
        <v>2613.06</v>
      </c>
      <c r="DH216" s="108">
        <v>2229.12</v>
      </c>
      <c r="DI216" s="108">
        <v>308.49</v>
      </c>
      <c r="DJ216" s="108">
        <v>3033.49</v>
      </c>
      <c r="DK216" s="108">
        <v>6500.06</v>
      </c>
      <c r="DL216" s="108">
        <v>0</v>
      </c>
      <c r="DM216" s="108">
        <v>0</v>
      </c>
      <c r="DN216" s="108">
        <v>0</v>
      </c>
      <c r="DO216" s="108">
        <f t="shared" si="111"/>
        <v>14684.220000000001</v>
      </c>
      <c r="DS216" s="108">
        <f t="shared" si="101"/>
        <v>0</v>
      </c>
      <c r="DT216" s="108">
        <v>2613.0600000000045</v>
      </c>
      <c r="DU216" s="108">
        <v>2229.12</v>
      </c>
      <c r="DV216" s="108">
        <v>308.49</v>
      </c>
      <c r="DW216" s="108">
        <v>3033.4900000000016</v>
      </c>
      <c r="DX216" s="108">
        <v>6500.0699999999933</v>
      </c>
      <c r="DY216" s="108">
        <v>0</v>
      </c>
      <c r="DZ216" s="108">
        <v>0</v>
      </c>
      <c r="EA216" s="108">
        <v>0</v>
      </c>
      <c r="ED216" s="108">
        <v>0</v>
      </c>
      <c r="EE216" s="108">
        <f t="shared" si="102"/>
        <v>14684.23</v>
      </c>
      <c r="EF216" s="108">
        <f t="shared" si="103"/>
        <v>14684.23</v>
      </c>
      <c r="EG216" s="108">
        <v>2.7</v>
      </c>
      <c r="EH216" s="108">
        <v>388.8</v>
      </c>
      <c r="EI216" s="108">
        <v>-39.549999999999997</v>
      </c>
      <c r="EJ216" s="108">
        <v>605.14</v>
      </c>
      <c r="EK216" s="108">
        <v>6102.29</v>
      </c>
      <c r="EL216" s="108">
        <v>0</v>
      </c>
      <c r="EM216" s="108">
        <v>0</v>
      </c>
      <c r="EN216" s="108">
        <f t="shared" si="86"/>
        <v>7059.38</v>
      </c>
      <c r="EO216" s="108">
        <v>11350.5</v>
      </c>
      <c r="EP216" s="108">
        <v>0</v>
      </c>
      <c r="EQ216" s="108">
        <v>0</v>
      </c>
      <c r="ER216" s="108">
        <v>0</v>
      </c>
      <c r="ES216" s="108">
        <v>0</v>
      </c>
      <c r="ET216" s="108">
        <v>9927.0499999999993</v>
      </c>
      <c r="EU216" s="108">
        <v>0</v>
      </c>
      <c r="EV216" s="108">
        <v>0</v>
      </c>
      <c r="EW216" s="108">
        <v>992.25</v>
      </c>
      <c r="EX216" s="108">
        <v>0</v>
      </c>
      <c r="EY216" s="108">
        <v>378</v>
      </c>
      <c r="EZ216" s="108">
        <v>0</v>
      </c>
      <c r="FC216" s="108">
        <v>2975.25</v>
      </c>
      <c r="FD216" s="108">
        <f t="shared" si="87"/>
        <v>25623.05</v>
      </c>
      <c r="FE216" s="108">
        <f t="shared" si="88"/>
        <v>32682.43</v>
      </c>
      <c r="FM216" s="108">
        <f t="shared" si="89"/>
        <v>0</v>
      </c>
      <c r="FU216" s="108">
        <f t="shared" si="85"/>
        <v>0</v>
      </c>
      <c r="FV216" s="108">
        <v>0</v>
      </c>
      <c r="GB216" s="108">
        <f t="shared" si="90"/>
        <v>0</v>
      </c>
      <c r="GJ216" s="108">
        <f t="shared" si="91"/>
        <v>0</v>
      </c>
      <c r="GK216" s="108">
        <v>11350.5</v>
      </c>
      <c r="GL216" s="108">
        <v>0</v>
      </c>
      <c r="GM216" s="108">
        <v>0</v>
      </c>
      <c r="GN216" s="108">
        <v>0</v>
      </c>
      <c r="GO216" s="108">
        <v>0</v>
      </c>
      <c r="GP216" s="108">
        <v>9927.0499999999993</v>
      </c>
      <c r="GQ216" s="108">
        <v>0</v>
      </c>
      <c r="GR216" s="108">
        <v>0</v>
      </c>
      <c r="GS216" s="108">
        <v>992.25</v>
      </c>
      <c r="GT216" s="108">
        <v>0</v>
      </c>
      <c r="GU216" s="108">
        <v>378</v>
      </c>
      <c r="GV216" s="108">
        <v>0</v>
      </c>
      <c r="GX216" s="108">
        <v>0</v>
      </c>
      <c r="GY216" s="108">
        <f t="shared" si="92"/>
        <v>22647.8</v>
      </c>
      <c r="GZ216" s="108">
        <f t="shared" si="93"/>
        <v>22647.8</v>
      </c>
      <c r="HR216" s="108">
        <f t="shared" si="94"/>
        <v>0</v>
      </c>
      <c r="HS216" s="108">
        <v>11350.5</v>
      </c>
      <c r="HT216" s="108">
        <v>0</v>
      </c>
      <c r="HU216" s="108">
        <v>0</v>
      </c>
      <c r="HV216" s="108">
        <v>0</v>
      </c>
      <c r="HW216" s="108">
        <v>0</v>
      </c>
      <c r="HX216" s="108">
        <v>9927.0499999999993</v>
      </c>
      <c r="HY216" s="108">
        <v>0</v>
      </c>
      <c r="HZ216" s="108">
        <v>0</v>
      </c>
      <c r="IA216" s="108">
        <v>992.25</v>
      </c>
      <c r="IB216" s="108">
        <v>0</v>
      </c>
      <c r="IC216" s="108">
        <v>378</v>
      </c>
      <c r="ID216" s="108">
        <v>0</v>
      </c>
      <c r="IF216" s="108">
        <v>0</v>
      </c>
      <c r="II216" s="108">
        <f t="shared" si="95"/>
        <v>22647.8</v>
      </c>
      <c r="IJ216" s="108">
        <f t="shared" si="96"/>
        <v>22647.8</v>
      </c>
      <c r="IM216" s="108">
        <v>11350.5</v>
      </c>
      <c r="IN216" s="108">
        <v>0</v>
      </c>
      <c r="IO216" s="108">
        <v>0</v>
      </c>
      <c r="IP216" s="108">
        <v>0</v>
      </c>
      <c r="IQ216" s="108">
        <v>0</v>
      </c>
      <c r="IR216" s="108">
        <v>9927.0499999999993</v>
      </c>
      <c r="IS216" s="108">
        <v>0</v>
      </c>
      <c r="IT216" s="108">
        <v>0</v>
      </c>
      <c r="IU216" s="108">
        <v>992.25</v>
      </c>
      <c r="IV216" s="108">
        <v>0</v>
      </c>
      <c r="IW216" s="108">
        <v>378</v>
      </c>
      <c r="IX216" s="108">
        <v>0</v>
      </c>
      <c r="IZ216" s="108">
        <v>0</v>
      </c>
      <c r="JC216" s="108">
        <f t="shared" si="84"/>
        <v>22647.8</v>
      </c>
      <c r="JD216" s="108">
        <f t="shared" si="97"/>
        <v>22647.8</v>
      </c>
    </row>
    <row r="217" spans="1:264" x14ac:dyDescent="0.25">
      <c r="A217" s="107">
        <v>630233</v>
      </c>
      <c r="B217" s="119"/>
      <c r="N217" s="108">
        <v>588.79999999999995</v>
      </c>
      <c r="O217" s="108">
        <v>672</v>
      </c>
      <c r="P217" s="108">
        <v>71.72</v>
      </c>
      <c r="Q217" s="108">
        <v>-637.98</v>
      </c>
      <c r="R217" s="108">
        <v>2455.54</v>
      </c>
      <c r="S217" s="108">
        <v>3.91</v>
      </c>
      <c r="T217" s="108">
        <v>0</v>
      </c>
      <c r="V217" s="108">
        <f t="shared" si="98"/>
        <v>3153.99</v>
      </c>
      <c r="AC217" s="108">
        <v>10816.89</v>
      </c>
      <c r="AD217" s="108">
        <v>9227.4</v>
      </c>
      <c r="AE217" s="108">
        <v>0</v>
      </c>
      <c r="AF217" s="108">
        <v>5813.07</v>
      </c>
      <c r="AG217" s="108">
        <v>19181.580000000002</v>
      </c>
      <c r="AH217" s="108">
        <v>102.9</v>
      </c>
      <c r="AI217" s="108">
        <v>0</v>
      </c>
      <c r="AL217" s="108">
        <f t="shared" si="104"/>
        <v>45141.840000000004</v>
      </c>
      <c r="AM217" s="108">
        <f t="shared" si="99"/>
        <v>48295.83</v>
      </c>
      <c r="BD217" s="108">
        <f t="shared" si="105"/>
        <v>0</v>
      </c>
      <c r="BE217" s="108">
        <v>-51.2</v>
      </c>
      <c r="BH217" s="108">
        <v>-10</v>
      </c>
      <c r="BI217" s="108">
        <v>709.75</v>
      </c>
      <c r="BJ217" s="108">
        <v>71.88</v>
      </c>
      <c r="BR217" s="108">
        <f t="shared" si="106"/>
        <v>720.43</v>
      </c>
      <c r="BS217" s="108">
        <v>10816.89</v>
      </c>
      <c r="BT217" s="108">
        <v>9227.4</v>
      </c>
      <c r="BU217" s="108">
        <v>0</v>
      </c>
      <c r="BV217" s="108">
        <v>5813.07</v>
      </c>
      <c r="BW217" s="108">
        <v>19181.580000000002</v>
      </c>
      <c r="BX217" s="108">
        <v>102.9</v>
      </c>
      <c r="BY217" s="108">
        <v>0</v>
      </c>
      <c r="BZ217" s="108">
        <v>71.88</v>
      </c>
      <c r="CB217" s="108">
        <f t="shared" si="107"/>
        <v>45213.72</v>
      </c>
      <c r="CC217" s="108">
        <f t="shared" si="108"/>
        <v>45934.15</v>
      </c>
      <c r="CT217" s="108">
        <f t="shared" si="100"/>
        <v>0</v>
      </c>
      <c r="CU217" s="108">
        <v>10816.89</v>
      </c>
      <c r="CV217" s="108">
        <v>9227.4</v>
      </c>
      <c r="CW217" s="108">
        <v>0</v>
      </c>
      <c r="CX217" s="108">
        <v>5813.07</v>
      </c>
      <c r="CY217" s="108">
        <v>19181.580000000002</v>
      </c>
      <c r="CZ217" s="108">
        <v>102.9</v>
      </c>
      <c r="DA217" s="108">
        <v>0</v>
      </c>
      <c r="DB217" s="108">
        <v>71.88</v>
      </c>
      <c r="DD217" s="108">
        <v>0</v>
      </c>
      <c r="DE217" s="108">
        <f t="shared" si="109"/>
        <v>45213.72</v>
      </c>
      <c r="DF217" s="108">
        <f t="shared" si="110"/>
        <v>45213.72</v>
      </c>
      <c r="DG217" s="108">
        <v>10816.89</v>
      </c>
      <c r="DH217" s="108">
        <v>9227.4</v>
      </c>
      <c r="DI217" s="108">
        <v>0</v>
      </c>
      <c r="DJ217" s="108">
        <v>5813.07</v>
      </c>
      <c r="DK217" s="108">
        <v>19181.580000000002</v>
      </c>
      <c r="DL217" s="108">
        <v>102.9</v>
      </c>
      <c r="DM217" s="108">
        <v>0</v>
      </c>
      <c r="DN217" s="108">
        <v>71.88</v>
      </c>
      <c r="DO217" s="108">
        <f t="shared" si="111"/>
        <v>45213.72</v>
      </c>
      <c r="DS217" s="108">
        <f t="shared" si="101"/>
        <v>0</v>
      </c>
      <c r="DT217" s="108">
        <v>10816.889999999978</v>
      </c>
      <c r="DU217" s="108">
        <v>9227.3999999999887</v>
      </c>
      <c r="DV217" s="108">
        <v>0</v>
      </c>
      <c r="DW217" s="108">
        <v>5813.0699999999961</v>
      </c>
      <c r="DX217" s="108">
        <v>19181.560000000041</v>
      </c>
      <c r="DY217" s="108">
        <v>102.90000000000003</v>
      </c>
      <c r="DZ217" s="108">
        <v>0</v>
      </c>
      <c r="EA217" s="108">
        <v>71.88</v>
      </c>
      <c r="ED217" s="108">
        <v>0</v>
      </c>
      <c r="EE217" s="108">
        <f t="shared" si="102"/>
        <v>45213.7</v>
      </c>
      <c r="EF217" s="108">
        <f t="shared" si="103"/>
        <v>45213.7</v>
      </c>
      <c r="EG217" s="108">
        <v>-91.2</v>
      </c>
      <c r="EH217" s="108">
        <v>-200.55</v>
      </c>
      <c r="EI217" s="108">
        <v>0</v>
      </c>
      <c r="EJ217" s="108">
        <v>-1779.71</v>
      </c>
      <c r="EK217" s="108">
        <v>8544.01</v>
      </c>
      <c r="EL217" s="108">
        <v>86.25</v>
      </c>
      <c r="EM217" s="108">
        <v>259.88</v>
      </c>
      <c r="EN217" s="108">
        <f t="shared" si="86"/>
        <v>6818.68</v>
      </c>
      <c r="EO217" s="108">
        <v>32875.910000000003</v>
      </c>
      <c r="EP217" s="108">
        <v>0</v>
      </c>
      <c r="EQ217" s="108">
        <v>0</v>
      </c>
      <c r="ER217" s="108">
        <v>0</v>
      </c>
      <c r="ES217" s="108">
        <v>0</v>
      </c>
      <c r="ET217" s="108">
        <v>10644.89</v>
      </c>
      <c r="EU217" s="108">
        <v>0</v>
      </c>
      <c r="EV217" s="108">
        <v>0</v>
      </c>
      <c r="EW217" s="108">
        <v>6466.5</v>
      </c>
      <c r="EX217" s="108">
        <v>129.38</v>
      </c>
      <c r="EY217" s="108">
        <v>5992.65</v>
      </c>
      <c r="EZ217" s="108">
        <v>108.28</v>
      </c>
      <c r="FC217" s="108">
        <v>8915.6</v>
      </c>
      <c r="FD217" s="108">
        <f t="shared" si="87"/>
        <v>65133.21</v>
      </c>
      <c r="FE217" s="108">
        <f t="shared" si="88"/>
        <v>71951.89</v>
      </c>
      <c r="FM217" s="108">
        <f t="shared" si="89"/>
        <v>0</v>
      </c>
      <c r="FU217" s="108">
        <f t="shared" si="85"/>
        <v>0</v>
      </c>
      <c r="FV217" s="108">
        <v>5.8</v>
      </c>
      <c r="GB217" s="108">
        <f t="shared" si="90"/>
        <v>5.8</v>
      </c>
      <c r="GJ217" s="108">
        <f t="shared" si="91"/>
        <v>0</v>
      </c>
      <c r="GK217" s="108">
        <v>32875.910000000003</v>
      </c>
      <c r="GL217" s="108">
        <v>0</v>
      </c>
      <c r="GM217" s="108">
        <v>0</v>
      </c>
      <c r="GN217" s="108">
        <v>0</v>
      </c>
      <c r="GO217" s="108">
        <v>0</v>
      </c>
      <c r="GP217" s="108">
        <v>10644.89</v>
      </c>
      <c r="GQ217" s="108">
        <v>0</v>
      </c>
      <c r="GR217" s="108">
        <v>0</v>
      </c>
      <c r="GS217" s="108">
        <v>6466.5</v>
      </c>
      <c r="GT217" s="108">
        <v>129.38</v>
      </c>
      <c r="GU217" s="108">
        <v>5992.65</v>
      </c>
      <c r="GV217" s="108">
        <v>108.28</v>
      </c>
      <c r="GX217" s="108">
        <v>5.8</v>
      </c>
      <c r="GY217" s="108">
        <f t="shared" si="92"/>
        <v>56223.41</v>
      </c>
      <c r="GZ217" s="108">
        <f t="shared" si="93"/>
        <v>56229.210000000006</v>
      </c>
      <c r="HR217" s="108">
        <f t="shared" si="94"/>
        <v>0</v>
      </c>
      <c r="HS217" s="108">
        <v>32875.910000000003</v>
      </c>
      <c r="HT217" s="108">
        <v>0</v>
      </c>
      <c r="HU217" s="108">
        <v>0</v>
      </c>
      <c r="HV217" s="108">
        <v>0</v>
      </c>
      <c r="HW217" s="108">
        <v>0</v>
      </c>
      <c r="HX217" s="108">
        <v>10644.89</v>
      </c>
      <c r="HY217" s="108">
        <v>0</v>
      </c>
      <c r="HZ217" s="108">
        <v>0</v>
      </c>
      <c r="IA217" s="108">
        <v>6466.5</v>
      </c>
      <c r="IB217" s="108">
        <v>129.38</v>
      </c>
      <c r="IC217" s="108">
        <v>5992.65</v>
      </c>
      <c r="ID217" s="108">
        <v>108.28</v>
      </c>
      <c r="IF217" s="108">
        <v>5.8</v>
      </c>
      <c r="II217" s="108">
        <f t="shared" si="95"/>
        <v>56223.41</v>
      </c>
      <c r="IJ217" s="108">
        <f t="shared" si="96"/>
        <v>56223.41</v>
      </c>
      <c r="IM217" s="108">
        <v>32875.919999999984</v>
      </c>
      <c r="IN217" s="108">
        <v>0</v>
      </c>
      <c r="IO217" s="108">
        <v>0</v>
      </c>
      <c r="IP217" s="108">
        <v>0</v>
      </c>
      <c r="IQ217" s="108">
        <v>0</v>
      </c>
      <c r="IR217" s="108">
        <v>10644.870000000003</v>
      </c>
      <c r="IS217" s="108">
        <v>0</v>
      </c>
      <c r="IT217" s="108">
        <v>0</v>
      </c>
      <c r="IU217" s="108">
        <v>6466.5</v>
      </c>
      <c r="IV217" s="108">
        <v>129.36000000000001</v>
      </c>
      <c r="IW217" s="108">
        <v>5992.6499999999978</v>
      </c>
      <c r="IX217" s="108">
        <v>108.29000000000002</v>
      </c>
      <c r="IZ217" s="108">
        <v>5.8</v>
      </c>
      <c r="JC217" s="108">
        <f t="shared" si="84"/>
        <v>56223.389999999992</v>
      </c>
      <c r="JD217" s="108">
        <f t="shared" si="97"/>
        <v>56223.389999999992</v>
      </c>
    </row>
    <row r="218" spans="1:264" ht="15.6" x14ac:dyDescent="0.3">
      <c r="A218" s="107">
        <v>730114</v>
      </c>
      <c r="B218" s="124"/>
      <c r="N218" s="108">
        <v>0</v>
      </c>
      <c r="O218" s="108">
        <v>0</v>
      </c>
      <c r="P218" s="108">
        <v>0</v>
      </c>
      <c r="Q218" s="108">
        <v>0</v>
      </c>
      <c r="R218" s="108">
        <v>0</v>
      </c>
      <c r="S218" s="108">
        <v>0</v>
      </c>
      <c r="T218" s="108">
        <v>0</v>
      </c>
      <c r="V218" s="108">
        <f t="shared" si="98"/>
        <v>0</v>
      </c>
      <c r="AC218" s="108">
        <v>531.36</v>
      </c>
      <c r="AD218" s="108">
        <v>531.36</v>
      </c>
      <c r="AE218" s="108">
        <v>0</v>
      </c>
      <c r="AF218" s="108">
        <v>389.17</v>
      </c>
      <c r="AG218" s="108">
        <v>1063.7</v>
      </c>
      <c r="AH218" s="108">
        <v>0</v>
      </c>
      <c r="AI218" s="108">
        <v>0</v>
      </c>
      <c r="AL218" s="108">
        <f t="shared" si="104"/>
        <v>2515.59</v>
      </c>
      <c r="AM218" s="108">
        <f t="shared" si="99"/>
        <v>2515.59</v>
      </c>
      <c r="BD218" s="108">
        <f t="shared" si="105"/>
        <v>0</v>
      </c>
      <c r="BI218" s="108">
        <v>27.24</v>
      </c>
      <c r="BJ218" s="108">
        <v>0</v>
      </c>
      <c r="BR218" s="108">
        <f t="shared" si="106"/>
        <v>27.24</v>
      </c>
      <c r="BS218" s="108">
        <v>531.36</v>
      </c>
      <c r="BT218" s="108">
        <v>531.36</v>
      </c>
      <c r="BU218" s="108">
        <v>0</v>
      </c>
      <c r="BV218" s="108">
        <v>389.17</v>
      </c>
      <c r="BW218" s="108">
        <v>1063.7</v>
      </c>
      <c r="BX218" s="108">
        <v>0</v>
      </c>
      <c r="BY218" s="108">
        <v>0</v>
      </c>
      <c r="BZ218" s="108">
        <v>0</v>
      </c>
      <c r="CB218" s="108">
        <f t="shared" si="107"/>
        <v>2515.59</v>
      </c>
      <c r="CC218" s="108">
        <f t="shared" si="108"/>
        <v>2542.83</v>
      </c>
      <c r="CT218" s="108">
        <f t="shared" si="100"/>
        <v>0</v>
      </c>
      <c r="CU218" s="108">
        <v>531.36</v>
      </c>
      <c r="CV218" s="108">
        <v>531.36</v>
      </c>
      <c r="CW218" s="108">
        <v>0</v>
      </c>
      <c r="CX218" s="108">
        <v>389.17</v>
      </c>
      <c r="CY218" s="108">
        <v>1063.7</v>
      </c>
      <c r="CZ218" s="108">
        <v>0</v>
      </c>
      <c r="DA218" s="108">
        <v>0</v>
      </c>
      <c r="DB218" s="108">
        <v>0</v>
      </c>
      <c r="DD218" s="108">
        <v>0</v>
      </c>
      <c r="DE218" s="108">
        <f t="shared" si="109"/>
        <v>2515.59</v>
      </c>
      <c r="DF218" s="108">
        <f t="shared" si="110"/>
        <v>2515.59</v>
      </c>
      <c r="DG218" s="108">
        <v>531.36</v>
      </c>
      <c r="DH218" s="108">
        <v>531.36</v>
      </c>
      <c r="DI218" s="108">
        <v>0</v>
      </c>
      <c r="DJ218" s="108">
        <v>389.17</v>
      </c>
      <c r="DK218" s="108">
        <v>1063.7</v>
      </c>
      <c r="DL218" s="108">
        <v>0</v>
      </c>
      <c r="DM218" s="108">
        <v>0</v>
      </c>
      <c r="DN218" s="108">
        <v>0</v>
      </c>
      <c r="DO218" s="108">
        <f t="shared" si="111"/>
        <v>2515.59</v>
      </c>
      <c r="DS218" s="108">
        <f t="shared" si="101"/>
        <v>0</v>
      </c>
      <c r="DT218" s="108">
        <v>531.35999999999979</v>
      </c>
      <c r="DU218" s="108">
        <v>531.35999999999979</v>
      </c>
      <c r="DV218" s="108">
        <v>0</v>
      </c>
      <c r="DW218" s="108">
        <v>389.17999999999967</v>
      </c>
      <c r="DX218" s="108">
        <v>1063.7200000000009</v>
      </c>
      <c r="DY218" s="108">
        <v>0</v>
      </c>
      <c r="DZ218" s="108">
        <v>0</v>
      </c>
      <c r="EA218" s="108">
        <v>0</v>
      </c>
      <c r="ED218" s="108">
        <v>576.1</v>
      </c>
      <c r="EE218" s="108">
        <f t="shared" si="102"/>
        <v>3091.72</v>
      </c>
      <c r="EF218" s="108">
        <f t="shared" si="103"/>
        <v>3091.72</v>
      </c>
      <c r="EG218" s="108">
        <v>0</v>
      </c>
      <c r="EH218" s="108">
        <v>0</v>
      </c>
      <c r="EI218" s="108">
        <v>0</v>
      </c>
      <c r="EJ218" s="108">
        <v>0</v>
      </c>
      <c r="EK218" s="108">
        <v>0</v>
      </c>
      <c r="EL218" s="108">
        <v>0</v>
      </c>
      <c r="EM218" s="108">
        <v>0</v>
      </c>
      <c r="EN218" s="108">
        <f t="shared" si="86"/>
        <v>0</v>
      </c>
      <c r="EO218" s="108">
        <v>972.9</v>
      </c>
      <c r="EP218" s="108">
        <v>52.5</v>
      </c>
      <c r="EQ218" s="108">
        <v>0</v>
      </c>
      <c r="ER218" s="108">
        <v>0</v>
      </c>
      <c r="ES218" s="108">
        <v>0</v>
      </c>
      <c r="ET218" s="108">
        <v>1423.8</v>
      </c>
      <c r="EU218" s="108">
        <v>52.5</v>
      </c>
      <c r="EV218" s="108">
        <v>0</v>
      </c>
      <c r="EW218" s="108">
        <v>243</v>
      </c>
      <c r="EX218" s="108">
        <v>0</v>
      </c>
      <c r="EY218" s="108">
        <v>243</v>
      </c>
      <c r="EZ218" s="108">
        <v>0</v>
      </c>
      <c r="FD218" s="108">
        <f t="shared" si="87"/>
        <v>2987.7</v>
      </c>
      <c r="FE218" s="108">
        <f t="shared" si="88"/>
        <v>2987.7</v>
      </c>
      <c r="FM218" s="108">
        <f t="shared" si="89"/>
        <v>0</v>
      </c>
      <c r="FU218" s="108">
        <f t="shared" si="85"/>
        <v>0</v>
      </c>
      <c r="FV218" s="108">
        <v>0</v>
      </c>
      <c r="GB218" s="108">
        <f t="shared" si="90"/>
        <v>0</v>
      </c>
      <c r="GJ218" s="108">
        <f t="shared" si="91"/>
        <v>0</v>
      </c>
      <c r="GK218" s="108">
        <v>972.9</v>
      </c>
      <c r="GL218" s="108">
        <v>52.5</v>
      </c>
      <c r="GM218" s="108">
        <v>0</v>
      </c>
      <c r="GN218" s="108">
        <v>0</v>
      </c>
      <c r="GO218" s="108">
        <v>0</v>
      </c>
      <c r="GP218" s="108">
        <v>1423.8</v>
      </c>
      <c r="GQ218" s="108">
        <v>52.5</v>
      </c>
      <c r="GR218" s="108">
        <v>0</v>
      </c>
      <c r="GS218" s="108">
        <v>243</v>
      </c>
      <c r="GT218" s="108">
        <v>0</v>
      </c>
      <c r="GU218" s="108">
        <v>243</v>
      </c>
      <c r="GV218" s="108">
        <v>0</v>
      </c>
      <c r="GX218" s="108">
        <v>0</v>
      </c>
      <c r="GY218" s="108">
        <f t="shared" si="92"/>
        <v>2987.7</v>
      </c>
      <c r="GZ218" s="108">
        <f t="shared" si="93"/>
        <v>2987.7</v>
      </c>
      <c r="HR218" s="108">
        <f t="shared" si="94"/>
        <v>0</v>
      </c>
      <c r="HS218" s="108">
        <v>972.9</v>
      </c>
      <c r="HT218" s="108">
        <v>52.5</v>
      </c>
      <c r="HU218" s="108">
        <v>0</v>
      </c>
      <c r="HV218" s="108">
        <v>0</v>
      </c>
      <c r="HW218" s="108">
        <v>0</v>
      </c>
      <c r="HX218" s="108">
        <v>1423.8</v>
      </c>
      <c r="HY218" s="108">
        <v>52.5</v>
      </c>
      <c r="HZ218" s="108">
        <v>0</v>
      </c>
      <c r="IA218" s="108">
        <v>243</v>
      </c>
      <c r="IB218" s="108">
        <v>0</v>
      </c>
      <c r="IC218" s="108">
        <v>243</v>
      </c>
      <c r="ID218" s="108">
        <v>0</v>
      </c>
      <c r="IF218" s="108">
        <v>0</v>
      </c>
      <c r="II218" s="108">
        <f t="shared" si="95"/>
        <v>2987.7</v>
      </c>
      <c r="IJ218" s="108">
        <f t="shared" si="96"/>
        <v>2987.7</v>
      </c>
      <c r="IM218" s="108">
        <v>972.89999999999975</v>
      </c>
      <c r="IN218" s="108">
        <v>52.5</v>
      </c>
      <c r="IO218" s="108">
        <v>0</v>
      </c>
      <c r="IP218" s="108">
        <v>0</v>
      </c>
      <c r="IQ218" s="108">
        <v>0</v>
      </c>
      <c r="IR218" s="108">
        <v>1423.7999999999995</v>
      </c>
      <c r="IS218" s="108">
        <v>52.5</v>
      </c>
      <c r="IT218" s="108">
        <v>0</v>
      </c>
      <c r="IU218" s="108">
        <v>243</v>
      </c>
      <c r="IV218" s="108">
        <v>0</v>
      </c>
      <c r="IW218" s="108">
        <v>243</v>
      </c>
      <c r="IX218" s="108">
        <v>0</v>
      </c>
      <c r="IZ218" s="108">
        <v>0</v>
      </c>
      <c r="JC218" s="108">
        <f t="shared" si="84"/>
        <v>2987.6999999999989</v>
      </c>
      <c r="JD218" s="108">
        <f t="shared" si="97"/>
        <v>2987.6999999999989</v>
      </c>
    </row>
    <row r="219" spans="1:264" x14ac:dyDescent="0.25">
      <c r="A219" s="107">
        <v>730164</v>
      </c>
      <c r="N219" s="108">
        <v>0</v>
      </c>
      <c r="O219" s="108">
        <v>0</v>
      </c>
      <c r="P219" s="108">
        <v>0</v>
      </c>
      <c r="Q219" s="108">
        <v>0</v>
      </c>
      <c r="R219" s="108">
        <v>0</v>
      </c>
      <c r="S219" s="108">
        <v>0</v>
      </c>
      <c r="T219" s="108">
        <v>0</v>
      </c>
      <c r="V219" s="108">
        <f t="shared" si="98"/>
        <v>0</v>
      </c>
      <c r="AC219" s="108">
        <v>0</v>
      </c>
      <c r="AD219" s="108">
        <v>0</v>
      </c>
      <c r="AE219" s="108">
        <v>0</v>
      </c>
      <c r="AF219" s="108">
        <v>308.49</v>
      </c>
      <c r="AG219" s="108">
        <v>1303.69</v>
      </c>
      <c r="AH219" s="108">
        <v>0</v>
      </c>
      <c r="AI219" s="108">
        <v>0</v>
      </c>
      <c r="AL219" s="108">
        <f t="shared" si="104"/>
        <v>1612.18</v>
      </c>
      <c r="AM219" s="108">
        <f t="shared" si="99"/>
        <v>1612.18</v>
      </c>
      <c r="BD219" s="108">
        <f t="shared" si="105"/>
        <v>0</v>
      </c>
      <c r="BI219" s="108">
        <v>0</v>
      </c>
      <c r="BJ219" s="108">
        <v>0</v>
      </c>
      <c r="BR219" s="108">
        <f t="shared" si="106"/>
        <v>0</v>
      </c>
      <c r="BS219" s="108">
        <v>0</v>
      </c>
      <c r="BT219" s="108">
        <v>0</v>
      </c>
      <c r="BU219" s="108">
        <v>0</v>
      </c>
      <c r="BV219" s="108">
        <v>308.49</v>
      </c>
      <c r="BW219" s="108">
        <v>1303.69</v>
      </c>
      <c r="BX219" s="108">
        <v>0</v>
      </c>
      <c r="BY219" s="108">
        <v>0</v>
      </c>
      <c r="BZ219" s="108">
        <v>0</v>
      </c>
      <c r="CB219" s="108">
        <f t="shared" si="107"/>
        <v>1612.18</v>
      </c>
      <c r="CC219" s="108">
        <f t="shared" si="108"/>
        <v>1612.18</v>
      </c>
      <c r="CT219" s="108">
        <f t="shared" si="100"/>
        <v>0</v>
      </c>
      <c r="CU219" s="108">
        <v>0</v>
      </c>
      <c r="CV219" s="108">
        <v>0</v>
      </c>
      <c r="CW219" s="108">
        <v>0</v>
      </c>
      <c r="CX219" s="108">
        <v>308.49</v>
      </c>
      <c r="CY219" s="108">
        <v>1303.69</v>
      </c>
      <c r="CZ219" s="108">
        <v>0</v>
      </c>
      <c r="DA219" s="108">
        <v>0</v>
      </c>
      <c r="DB219" s="108">
        <v>0</v>
      </c>
      <c r="DD219" s="108">
        <v>0</v>
      </c>
      <c r="DE219" s="108">
        <f t="shared" si="109"/>
        <v>1612.18</v>
      </c>
      <c r="DF219" s="108">
        <f t="shared" si="110"/>
        <v>1612.18</v>
      </c>
      <c r="DG219" s="108">
        <v>0</v>
      </c>
      <c r="DH219" s="108">
        <v>0</v>
      </c>
      <c r="DI219" s="108">
        <v>0</v>
      </c>
      <c r="DJ219" s="108">
        <v>308.49</v>
      </c>
      <c r="DK219" s="108">
        <v>1303.69</v>
      </c>
      <c r="DL219" s="108">
        <v>0</v>
      </c>
      <c r="DM219" s="108">
        <v>0</v>
      </c>
      <c r="DN219" s="108">
        <v>0</v>
      </c>
      <c r="DO219" s="108">
        <f t="shared" si="111"/>
        <v>1612.18</v>
      </c>
      <c r="DS219" s="108">
        <f t="shared" si="101"/>
        <v>0</v>
      </c>
      <c r="DT219" s="108">
        <v>0</v>
      </c>
      <c r="DU219" s="108">
        <v>0</v>
      </c>
      <c r="DV219" s="108">
        <v>0</v>
      </c>
      <c r="DW219" s="108">
        <v>308.49</v>
      </c>
      <c r="DX219" s="108">
        <v>1303.6699999999996</v>
      </c>
      <c r="DY219" s="108">
        <v>0</v>
      </c>
      <c r="DZ219" s="108">
        <v>0</v>
      </c>
      <c r="EA219" s="108">
        <v>0</v>
      </c>
      <c r="ED219" s="108">
        <v>432.08</v>
      </c>
      <c r="EE219" s="108">
        <f t="shared" si="102"/>
        <v>2044.2399999999996</v>
      </c>
      <c r="EF219" s="108">
        <f t="shared" si="103"/>
        <v>2044.2399999999996</v>
      </c>
      <c r="EG219" s="108">
        <v>0</v>
      </c>
      <c r="EH219" s="108">
        <v>194.4</v>
      </c>
      <c r="EI219" s="108">
        <v>0</v>
      </c>
      <c r="EJ219" s="108">
        <v>0</v>
      </c>
      <c r="EK219" s="108">
        <v>0</v>
      </c>
      <c r="EL219" s="108">
        <v>0</v>
      </c>
      <c r="EM219" s="108">
        <v>0</v>
      </c>
      <c r="EN219" s="108">
        <f t="shared" si="86"/>
        <v>194.4</v>
      </c>
      <c r="EO219" s="108">
        <v>972.9</v>
      </c>
      <c r="EP219" s="108">
        <v>0</v>
      </c>
      <c r="EQ219" s="108">
        <v>0</v>
      </c>
      <c r="ER219" s="108">
        <v>0</v>
      </c>
      <c r="ES219" s="108">
        <v>0</v>
      </c>
      <c r="ET219" s="108">
        <v>711.9</v>
      </c>
      <c r="EU219" s="108">
        <v>0</v>
      </c>
      <c r="EV219" s="108">
        <v>0</v>
      </c>
      <c r="EW219" s="108">
        <v>0</v>
      </c>
      <c r="EX219" s="108">
        <v>0</v>
      </c>
      <c r="EY219" s="108">
        <v>0</v>
      </c>
      <c r="EZ219" s="108">
        <v>0</v>
      </c>
      <c r="FD219" s="108">
        <f t="shared" si="87"/>
        <v>1684.8</v>
      </c>
      <c r="FE219" s="108">
        <f t="shared" si="88"/>
        <v>1879.2</v>
      </c>
      <c r="FM219" s="108">
        <f t="shared" si="89"/>
        <v>0</v>
      </c>
      <c r="FO219" s="108">
        <v>-194.4</v>
      </c>
      <c r="FR219" s="108">
        <v>-1470.16</v>
      </c>
      <c r="FU219" s="108">
        <f t="shared" si="85"/>
        <v>-1664.5600000000002</v>
      </c>
      <c r="FV219" s="108">
        <v>0</v>
      </c>
      <c r="GB219" s="108">
        <f t="shared" si="90"/>
        <v>0</v>
      </c>
      <c r="GJ219" s="108">
        <f t="shared" si="91"/>
        <v>0</v>
      </c>
      <c r="GK219" s="108">
        <v>972.9</v>
      </c>
      <c r="GL219" s="108">
        <v>0</v>
      </c>
      <c r="GM219" s="108">
        <v>0</v>
      </c>
      <c r="GN219" s="108">
        <v>0</v>
      </c>
      <c r="GO219" s="108">
        <v>0</v>
      </c>
      <c r="GP219" s="108">
        <v>711.9</v>
      </c>
      <c r="GQ219" s="108">
        <v>0</v>
      </c>
      <c r="GR219" s="108">
        <v>0</v>
      </c>
      <c r="GS219" s="108">
        <v>0</v>
      </c>
      <c r="GT219" s="108">
        <v>0</v>
      </c>
      <c r="GU219" s="108">
        <v>0</v>
      </c>
      <c r="GV219" s="108">
        <v>0</v>
      </c>
      <c r="GX219" s="108">
        <v>0</v>
      </c>
      <c r="GY219" s="108">
        <f t="shared" si="92"/>
        <v>1684.8</v>
      </c>
      <c r="GZ219" s="108">
        <f t="shared" si="93"/>
        <v>20.239999999999782</v>
      </c>
      <c r="HR219" s="108">
        <f t="shared" si="94"/>
        <v>0</v>
      </c>
      <c r="HS219" s="108">
        <v>972.9</v>
      </c>
      <c r="HT219" s="108">
        <v>0</v>
      </c>
      <c r="HU219" s="108">
        <v>0</v>
      </c>
      <c r="HV219" s="108">
        <v>0</v>
      </c>
      <c r="HW219" s="108">
        <v>0</v>
      </c>
      <c r="HX219" s="108">
        <v>711.9</v>
      </c>
      <c r="HY219" s="108">
        <v>0</v>
      </c>
      <c r="HZ219" s="108">
        <v>0</v>
      </c>
      <c r="IA219" s="108">
        <v>0</v>
      </c>
      <c r="IB219" s="108">
        <v>0</v>
      </c>
      <c r="IC219" s="108">
        <v>0</v>
      </c>
      <c r="ID219" s="108">
        <v>0</v>
      </c>
      <c r="IF219" s="108">
        <v>0</v>
      </c>
      <c r="II219" s="108">
        <f t="shared" si="95"/>
        <v>1684.8</v>
      </c>
      <c r="IJ219" s="108">
        <f t="shared" si="96"/>
        <v>1684.8</v>
      </c>
      <c r="IM219" s="108">
        <v>972.89999999999975</v>
      </c>
      <c r="IN219" s="108">
        <v>0</v>
      </c>
      <c r="IO219" s="108">
        <v>0</v>
      </c>
      <c r="IP219" s="108">
        <v>0</v>
      </c>
      <c r="IQ219" s="108">
        <v>0</v>
      </c>
      <c r="IR219" s="108">
        <v>711.89999999999975</v>
      </c>
      <c r="IS219" s="108">
        <v>0</v>
      </c>
      <c r="IT219" s="108">
        <v>0</v>
      </c>
      <c r="IU219" s="108">
        <v>0</v>
      </c>
      <c r="IV219" s="108">
        <v>0</v>
      </c>
      <c r="IW219" s="108">
        <v>0</v>
      </c>
      <c r="IX219" s="108">
        <v>0</v>
      </c>
      <c r="IZ219" s="108">
        <v>0</v>
      </c>
      <c r="JC219" s="108">
        <f t="shared" si="84"/>
        <v>1684.7999999999995</v>
      </c>
      <c r="JD219" s="108">
        <f t="shared" si="97"/>
        <v>1684.7999999999995</v>
      </c>
    </row>
    <row r="220" spans="1:264" x14ac:dyDescent="0.25">
      <c r="A220" s="107">
        <v>3452</v>
      </c>
      <c r="B220" s="119"/>
      <c r="N220" s="108">
        <v>460.8</v>
      </c>
      <c r="O220" s="108">
        <v>399.36</v>
      </c>
      <c r="P220" s="108">
        <v>0</v>
      </c>
      <c r="Q220" s="108">
        <v>0</v>
      </c>
      <c r="R220" s="108">
        <v>0</v>
      </c>
      <c r="S220" s="108">
        <v>0</v>
      </c>
      <c r="T220" s="108">
        <v>0</v>
      </c>
      <c r="V220" s="108">
        <f t="shared" si="98"/>
        <v>860.16000000000008</v>
      </c>
      <c r="AC220" s="108">
        <v>7986.6</v>
      </c>
      <c r="AD220" s="108">
        <v>2812.32</v>
      </c>
      <c r="AE220" s="108">
        <v>0</v>
      </c>
      <c r="AF220" s="108">
        <v>0</v>
      </c>
      <c r="AG220" s="108">
        <v>0</v>
      </c>
      <c r="AH220" s="108">
        <v>156</v>
      </c>
      <c r="AI220" s="108">
        <v>0</v>
      </c>
      <c r="AL220" s="108">
        <f t="shared" si="104"/>
        <v>10954.92</v>
      </c>
      <c r="AM220" s="108">
        <f t="shared" si="99"/>
        <v>11815.08</v>
      </c>
      <c r="BD220" s="108">
        <f t="shared" si="105"/>
        <v>0</v>
      </c>
      <c r="BI220" s="108">
        <v>597.91</v>
      </c>
      <c r="BJ220" s="108">
        <v>0</v>
      </c>
      <c r="BR220" s="108">
        <f t="shared" si="106"/>
        <v>597.91</v>
      </c>
      <c r="BS220" s="108">
        <v>7986.6</v>
      </c>
      <c r="BT220" s="108">
        <v>2812.32</v>
      </c>
      <c r="BU220" s="108">
        <v>0</v>
      </c>
      <c r="BV220" s="108">
        <v>0</v>
      </c>
      <c r="BW220" s="108">
        <v>0</v>
      </c>
      <c r="BX220" s="108">
        <v>156</v>
      </c>
      <c r="BY220" s="108">
        <v>0</v>
      </c>
      <c r="BZ220" s="108">
        <v>0</v>
      </c>
      <c r="CB220" s="108">
        <f t="shared" si="107"/>
        <v>10954.92</v>
      </c>
      <c r="CC220" s="108">
        <f t="shared" si="108"/>
        <v>11552.83</v>
      </c>
      <c r="CT220" s="108">
        <f t="shared" si="100"/>
        <v>0</v>
      </c>
      <c r="CU220" s="108">
        <v>7986.6</v>
      </c>
      <c r="CV220" s="108">
        <v>2812.32</v>
      </c>
      <c r="CW220" s="108">
        <v>0</v>
      </c>
      <c r="CX220" s="108">
        <v>0</v>
      </c>
      <c r="CY220" s="108">
        <v>0</v>
      </c>
      <c r="CZ220" s="108">
        <v>156</v>
      </c>
      <c r="DA220" s="108">
        <v>0</v>
      </c>
      <c r="DB220" s="108">
        <v>0</v>
      </c>
      <c r="DD220" s="108">
        <v>0</v>
      </c>
      <c r="DE220" s="108">
        <f t="shared" si="109"/>
        <v>10954.92</v>
      </c>
      <c r="DF220" s="108">
        <f t="shared" si="110"/>
        <v>10954.92</v>
      </c>
      <c r="DG220" s="108">
        <v>7986.6</v>
      </c>
      <c r="DH220" s="108">
        <v>2812.32</v>
      </c>
      <c r="DI220" s="108">
        <v>0</v>
      </c>
      <c r="DJ220" s="108">
        <v>0</v>
      </c>
      <c r="DK220" s="108">
        <v>0</v>
      </c>
      <c r="DL220" s="108">
        <v>156</v>
      </c>
      <c r="DM220" s="108">
        <v>0</v>
      </c>
      <c r="DN220" s="108">
        <v>0</v>
      </c>
      <c r="DO220" s="108">
        <f t="shared" si="111"/>
        <v>10954.92</v>
      </c>
      <c r="DS220" s="108">
        <f t="shared" si="101"/>
        <v>0</v>
      </c>
      <c r="DT220" s="108">
        <v>7986.6000000000095</v>
      </c>
      <c r="DU220" s="108">
        <v>2812.3199999999974</v>
      </c>
      <c r="DV220" s="108">
        <v>0</v>
      </c>
      <c r="DW220" s="108">
        <v>0</v>
      </c>
      <c r="DX220" s="108">
        <v>0</v>
      </c>
      <c r="DY220" s="108">
        <v>156</v>
      </c>
      <c r="DZ220" s="108">
        <v>0</v>
      </c>
      <c r="EA220" s="108">
        <v>0</v>
      </c>
      <c r="ED220" s="108">
        <v>0</v>
      </c>
      <c r="EE220" s="108">
        <f t="shared" si="102"/>
        <v>10954.920000000007</v>
      </c>
      <c r="EF220" s="108">
        <f t="shared" si="103"/>
        <v>10954.920000000007</v>
      </c>
      <c r="EG220" s="108">
        <v>8164.8</v>
      </c>
      <c r="EH220" s="108">
        <v>729</v>
      </c>
      <c r="EI220" s="108">
        <v>0</v>
      </c>
      <c r="EJ220" s="108">
        <v>0</v>
      </c>
      <c r="EK220" s="108">
        <v>0</v>
      </c>
      <c r="EL220" s="108">
        <v>795</v>
      </c>
      <c r="EM220" s="108">
        <v>729</v>
      </c>
      <c r="EN220" s="108">
        <f t="shared" si="86"/>
        <v>10417.799999999999</v>
      </c>
      <c r="EO220" s="108">
        <v>0</v>
      </c>
      <c r="EP220" s="108">
        <v>0</v>
      </c>
      <c r="EQ220" s="108">
        <v>0</v>
      </c>
      <c r="ER220" s="108">
        <v>0</v>
      </c>
      <c r="ES220" s="108">
        <v>0</v>
      </c>
      <c r="ET220" s="108">
        <v>0</v>
      </c>
      <c r="EU220" s="108">
        <v>0</v>
      </c>
      <c r="EV220" s="108">
        <v>0</v>
      </c>
      <c r="EW220" s="108">
        <v>6747.3</v>
      </c>
      <c r="EX220" s="108">
        <v>157.5</v>
      </c>
      <c r="EY220" s="108">
        <v>3402</v>
      </c>
      <c r="EZ220" s="108">
        <v>0</v>
      </c>
      <c r="FC220" s="108">
        <v>0</v>
      </c>
      <c r="FD220" s="108">
        <f t="shared" si="87"/>
        <v>10306.799999999999</v>
      </c>
      <c r="FE220" s="108">
        <f t="shared" si="88"/>
        <v>20724.599999999999</v>
      </c>
      <c r="FM220" s="108">
        <f t="shared" si="89"/>
        <v>0</v>
      </c>
      <c r="FN220" s="108">
        <v>-8164.8</v>
      </c>
      <c r="FO220" s="108">
        <v>-534.6</v>
      </c>
      <c r="FS220" s="108">
        <v>-795</v>
      </c>
      <c r="FT220" s="108">
        <v>-729</v>
      </c>
      <c r="FU220" s="108">
        <f t="shared" si="85"/>
        <v>-10223.4</v>
      </c>
      <c r="FV220" s="108">
        <v>0</v>
      </c>
      <c r="GB220" s="108">
        <f t="shared" si="90"/>
        <v>0</v>
      </c>
      <c r="GJ220" s="108">
        <f t="shared" si="91"/>
        <v>0</v>
      </c>
      <c r="GK220" s="108">
        <v>0</v>
      </c>
      <c r="GL220" s="108">
        <v>0</v>
      </c>
      <c r="GM220" s="108">
        <v>0</v>
      </c>
      <c r="GN220" s="108">
        <v>0</v>
      </c>
      <c r="GO220" s="108">
        <v>0</v>
      </c>
      <c r="GP220" s="108">
        <v>0</v>
      </c>
      <c r="GQ220" s="108">
        <v>0</v>
      </c>
      <c r="GR220" s="108">
        <v>0</v>
      </c>
      <c r="GS220" s="108">
        <v>6747.3</v>
      </c>
      <c r="GT220" s="108">
        <v>157.5</v>
      </c>
      <c r="GU220" s="108">
        <v>3402</v>
      </c>
      <c r="GV220" s="108">
        <v>0</v>
      </c>
      <c r="GX220" s="108">
        <v>0</v>
      </c>
      <c r="GY220" s="108">
        <f t="shared" si="92"/>
        <v>10306.799999999999</v>
      </c>
      <c r="GZ220" s="108">
        <f t="shared" si="93"/>
        <v>83.399999999999636</v>
      </c>
      <c r="HR220" s="108">
        <f t="shared" si="94"/>
        <v>0</v>
      </c>
      <c r="HS220" s="108">
        <v>0</v>
      </c>
      <c r="HT220" s="108">
        <v>0</v>
      </c>
      <c r="HU220" s="108">
        <v>0</v>
      </c>
      <c r="HV220" s="108">
        <v>0</v>
      </c>
      <c r="HW220" s="108">
        <v>0</v>
      </c>
      <c r="HX220" s="108">
        <v>0</v>
      </c>
      <c r="HY220" s="108">
        <v>0</v>
      </c>
      <c r="HZ220" s="108">
        <v>0</v>
      </c>
      <c r="IA220" s="108">
        <v>6747.3</v>
      </c>
      <c r="IB220" s="108">
        <v>157.5</v>
      </c>
      <c r="IC220" s="108">
        <v>3402</v>
      </c>
      <c r="ID220" s="108">
        <v>0</v>
      </c>
      <c r="IF220" s="108">
        <v>0</v>
      </c>
      <c r="II220" s="108">
        <f t="shared" si="95"/>
        <v>10306.799999999999</v>
      </c>
      <c r="IJ220" s="108">
        <f t="shared" si="96"/>
        <v>10306.799999999999</v>
      </c>
      <c r="IM220" s="108">
        <v>0</v>
      </c>
      <c r="IN220" s="108">
        <v>0</v>
      </c>
      <c r="IO220" s="108">
        <v>0</v>
      </c>
      <c r="IP220" s="108">
        <v>0</v>
      </c>
      <c r="IQ220" s="108">
        <v>0</v>
      </c>
      <c r="IR220" s="108">
        <v>0</v>
      </c>
      <c r="IS220" s="108">
        <v>0</v>
      </c>
      <c r="IT220" s="108">
        <v>0</v>
      </c>
      <c r="IU220" s="108">
        <v>6747.300000000002</v>
      </c>
      <c r="IV220" s="108">
        <v>157.5</v>
      </c>
      <c r="IW220" s="108">
        <v>3402</v>
      </c>
      <c r="IX220" s="108">
        <v>0</v>
      </c>
      <c r="IZ220" s="108">
        <v>0</v>
      </c>
      <c r="JB220" s="108">
        <v>4446</v>
      </c>
      <c r="JC220" s="108">
        <f t="shared" si="84"/>
        <v>14752.800000000003</v>
      </c>
      <c r="JD220" s="108">
        <f t="shared" si="97"/>
        <v>14752.800000000003</v>
      </c>
    </row>
    <row r="221" spans="1:264" x14ac:dyDescent="0.25">
      <c r="A221" s="107">
        <v>630250</v>
      </c>
      <c r="N221" s="108">
        <v>0</v>
      </c>
      <c r="O221" s="108">
        <v>0</v>
      </c>
      <c r="P221" s="108">
        <v>0</v>
      </c>
      <c r="Q221" s="108">
        <v>0</v>
      </c>
      <c r="R221" s="108">
        <v>0</v>
      </c>
      <c r="S221" s="108">
        <v>0</v>
      </c>
      <c r="T221" s="108">
        <v>0</v>
      </c>
      <c r="V221" s="108">
        <f t="shared" si="98"/>
        <v>0</v>
      </c>
      <c r="AC221" s="108">
        <v>340.2</v>
      </c>
      <c r="AD221" s="108">
        <v>194.4</v>
      </c>
      <c r="AE221" s="108">
        <v>450.87</v>
      </c>
      <c r="AF221" s="108">
        <v>759.36</v>
      </c>
      <c r="AG221" s="108">
        <v>0</v>
      </c>
      <c r="AH221" s="108">
        <v>15.6</v>
      </c>
      <c r="AI221" s="108">
        <v>0</v>
      </c>
      <c r="AL221" s="108">
        <f t="shared" si="104"/>
        <v>1760.4299999999998</v>
      </c>
      <c r="AM221" s="108">
        <f t="shared" si="99"/>
        <v>1760.4299999999998</v>
      </c>
      <c r="BD221" s="108">
        <f t="shared" si="105"/>
        <v>0</v>
      </c>
      <c r="BI221" s="108">
        <v>34.68</v>
      </c>
      <c r="BJ221" s="108">
        <v>0</v>
      </c>
      <c r="BR221" s="108">
        <f t="shared" si="106"/>
        <v>34.68</v>
      </c>
      <c r="BS221" s="108">
        <v>340.2</v>
      </c>
      <c r="BT221" s="108">
        <v>194.4</v>
      </c>
      <c r="BU221" s="108">
        <v>450.87</v>
      </c>
      <c r="BV221" s="108">
        <v>759.36</v>
      </c>
      <c r="BW221" s="108">
        <v>0</v>
      </c>
      <c r="BX221" s="108">
        <v>15.6</v>
      </c>
      <c r="BY221" s="108">
        <v>0</v>
      </c>
      <c r="BZ221" s="108">
        <v>0</v>
      </c>
      <c r="CB221" s="108">
        <f t="shared" si="107"/>
        <v>1760.4299999999998</v>
      </c>
      <c r="CC221" s="108">
        <f t="shared" si="108"/>
        <v>1795.11</v>
      </c>
      <c r="CT221" s="108">
        <f t="shared" si="100"/>
        <v>0</v>
      </c>
      <c r="CU221" s="108">
        <v>340.2</v>
      </c>
      <c r="CV221" s="108">
        <v>194.4</v>
      </c>
      <c r="CW221" s="108">
        <v>450.87</v>
      </c>
      <c r="CX221" s="108">
        <v>759.36</v>
      </c>
      <c r="CY221" s="108">
        <v>0</v>
      </c>
      <c r="CZ221" s="108">
        <v>15.6</v>
      </c>
      <c r="DA221" s="108">
        <v>0</v>
      </c>
      <c r="DB221" s="108">
        <v>0</v>
      </c>
      <c r="DD221" s="108">
        <v>0</v>
      </c>
      <c r="DE221" s="108">
        <f t="shared" si="109"/>
        <v>1760.4299999999998</v>
      </c>
      <c r="DF221" s="108">
        <f t="shared" si="110"/>
        <v>1760.4299999999998</v>
      </c>
      <c r="DG221" s="108">
        <v>340.2</v>
      </c>
      <c r="DH221" s="108">
        <v>194.4</v>
      </c>
      <c r="DI221" s="108">
        <v>450.87</v>
      </c>
      <c r="DJ221" s="108">
        <v>759.36</v>
      </c>
      <c r="DK221" s="108">
        <v>0</v>
      </c>
      <c r="DL221" s="108">
        <v>15.6</v>
      </c>
      <c r="DM221" s="108">
        <v>0</v>
      </c>
      <c r="DN221" s="108">
        <v>0</v>
      </c>
      <c r="DO221" s="108">
        <f t="shared" si="111"/>
        <v>1760.4299999999998</v>
      </c>
      <c r="DS221" s="108">
        <f t="shared" si="101"/>
        <v>0</v>
      </c>
      <c r="DT221" s="108">
        <v>340.19999999999987</v>
      </c>
      <c r="DU221" s="108">
        <v>194.40000000000006</v>
      </c>
      <c r="DV221" s="108">
        <v>450.87000000000012</v>
      </c>
      <c r="DW221" s="108">
        <v>759.35999999999979</v>
      </c>
      <c r="DX221" s="108">
        <v>0</v>
      </c>
      <c r="DY221" s="108">
        <v>15.599999999999996</v>
      </c>
      <c r="DZ221" s="108">
        <v>0</v>
      </c>
      <c r="EA221" s="108">
        <v>0</v>
      </c>
      <c r="ED221" s="108">
        <v>460.88</v>
      </c>
      <c r="EE221" s="108">
        <f t="shared" si="102"/>
        <v>2221.31</v>
      </c>
      <c r="EF221" s="108">
        <f t="shared" si="103"/>
        <v>2221.31</v>
      </c>
      <c r="EG221" s="108">
        <v>0</v>
      </c>
      <c r="EH221" s="108">
        <v>0</v>
      </c>
      <c r="EI221" s="108">
        <v>0</v>
      </c>
      <c r="EJ221" s="108">
        <v>0</v>
      </c>
      <c r="EK221" s="108">
        <v>0</v>
      </c>
      <c r="EL221" s="108">
        <v>0</v>
      </c>
      <c r="EM221" s="108">
        <v>0</v>
      </c>
      <c r="EN221" s="108">
        <f t="shared" si="86"/>
        <v>0</v>
      </c>
      <c r="EO221" s="108">
        <v>0</v>
      </c>
      <c r="EP221" s="108">
        <v>0</v>
      </c>
      <c r="EQ221" s="108">
        <v>0</v>
      </c>
      <c r="ER221" s="108">
        <v>0</v>
      </c>
      <c r="ES221" s="108">
        <v>0</v>
      </c>
      <c r="ET221" s="108">
        <v>1328.88</v>
      </c>
      <c r="EU221" s="108">
        <v>0</v>
      </c>
      <c r="EV221" s="108">
        <v>0</v>
      </c>
      <c r="EW221" s="108">
        <v>453.6</v>
      </c>
      <c r="EX221" s="108">
        <v>0</v>
      </c>
      <c r="EY221" s="108">
        <v>226.8</v>
      </c>
      <c r="EZ221" s="108">
        <v>0</v>
      </c>
      <c r="FD221" s="108">
        <f t="shared" si="87"/>
        <v>2009.28</v>
      </c>
      <c r="FE221" s="108">
        <f t="shared" si="88"/>
        <v>2009.28</v>
      </c>
      <c r="FM221" s="108">
        <f>SUM(FN221:FT221)</f>
        <v>0</v>
      </c>
      <c r="FU221" s="108">
        <f t="shared" si="85"/>
        <v>0</v>
      </c>
      <c r="FV221" s="108">
        <v>0</v>
      </c>
      <c r="GB221" s="108">
        <f t="shared" si="90"/>
        <v>0</v>
      </c>
      <c r="GJ221" s="108">
        <f t="shared" si="91"/>
        <v>0</v>
      </c>
      <c r="GK221" s="108">
        <v>0</v>
      </c>
      <c r="GL221" s="108">
        <v>0</v>
      </c>
      <c r="GM221" s="108">
        <v>0</v>
      </c>
      <c r="GN221" s="108">
        <v>0</v>
      </c>
      <c r="GO221" s="108">
        <v>0</v>
      </c>
      <c r="GP221" s="108">
        <v>1328.88</v>
      </c>
      <c r="GQ221" s="108">
        <v>0</v>
      </c>
      <c r="GR221" s="108">
        <v>0</v>
      </c>
      <c r="GS221" s="108">
        <v>453.6</v>
      </c>
      <c r="GT221" s="108">
        <v>0</v>
      </c>
      <c r="GU221" s="108">
        <v>226.8</v>
      </c>
      <c r="GV221" s="108">
        <v>0</v>
      </c>
      <c r="GX221" s="108">
        <v>0</v>
      </c>
      <c r="GY221" s="108">
        <f t="shared" si="92"/>
        <v>2009.28</v>
      </c>
      <c r="GZ221" s="108">
        <f t="shared" si="93"/>
        <v>2009.28</v>
      </c>
      <c r="HR221" s="108">
        <f t="shared" si="94"/>
        <v>0</v>
      </c>
      <c r="HS221" s="108">
        <v>0</v>
      </c>
      <c r="HT221" s="108">
        <v>0</v>
      </c>
      <c r="HU221" s="108">
        <v>0</v>
      </c>
      <c r="HV221" s="108">
        <v>0</v>
      </c>
      <c r="HW221" s="108">
        <v>0</v>
      </c>
      <c r="HX221" s="108">
        <v>1328.88</v>
      </c>
      <c r="HY221" s="108">
        <v>0</v>
      </c>
      <c r="HZ221" s="108">
        <v>0</v>
      </c>
      <c r="IA221" s="108">
        <v>453.6</v>
      </c>
      <c r="IB221" s="108">
        <v>0</v>
      </c>
      <c r="IC221" s="108">
        <v>226.8</v>
      </c>
      <c r="ID221" s="108">
        <v>0</v>
      </c>
      <c r="IF221" s="108">
        <v>0</v>
      </c>
      <c r="II221" s="108">
        <f t="shared" si="95"/>
        <v>2009.28</v>
      </c>
      <c r="IJ221" s="108">
        <f t="shared" si="96"/>
        <v>2009.28</v>
      </c>
      <c r="IM221" s="108">
        <v>0</v>
      </c>
      <c r="IN221" s="108">
        <v>0</v>
      </c>
      <c r="IO221" s="108">
        <v>0</v>
      </c>
      <c r="IP221" s="108">
        <v>0</v>
      </c>
      <c r="IQ221" s="108">
        <v>0</v>
      </c>
      <c r="IR221" s="108">
        <v>1328.88</v>
      </c>
      <c r="IS221" s="108">
        <v>0</v>
      </c>
      <c r="IT221" s="108">
        <v>0</v>
      </c>
      <c r="IU221" s="108">
        <v>453.60000000000014</v>
      </c>
      <c r="IV221" s="108">
        <v>0</v>
      </c>
      <c r="IW221" s="108">
        <v>226.80000000000007</v>
      </c>
      <c r="IX221" s="108">
        <v>0</v>
      </c>
      <c r="IZ221" s="108">
        <v>0</v>
      </c>
      <c r="JC221" s="108">
        <f t="shared" si="84"/>
        <v>2009.2800000000002</v>
      </c>
      <c r="JD221" s="108">
        <f t="shared" si="97"/>
        <v>2009.2800000000002</v>
      </c>
    </row>
    <row r="222" spans="1:264" x14ac:dyDescent="0.25">
      <c r="A222" s="107">
        <v>630098</v>
      </c>
      <c r="N222" s="108">
        <v>0</v>
      </c>
      <c r="O222" s="108">
        <v>0</v>
      </c>
      <c r="P222" s="108">
        <v>0</v>
      </c>
      <c r="Q222" s="108">
        <v>0</v>
      </c>
      <c r="R222" s="108">
        <v>0</v>
      </c>
      <c r="S222" s="108">
        <v>0</v>
      </c>
      <c r="T222" s="108">
        <v>0</v>
      </c>
      <c r="V222" s="108">
        <f t="shared" si="98"/>
        <v>0</v>
      </c>
      <c r="AC222" s="108">
        <v>493.83</v>
      </c>
      <c r="AD222" s="108">
        <v>599.13</v>
      </c>
      <c r="AE222" s="108">
        <v>0</v>
      </c>
      <c r="AF222" s="108">
        <v>0</v>
      </c>
      <c r="AG222" s="108">
        <v>0</v>
      </c>
      <c r="AH222" s="108">
        <v>19.5</v>
      </c>
      <c r="AI222" s="108">
        <v>0</v>
      </c>
      <c r="AL222" s="108">
        <f t="shared" si="104"/>
        <v>1112.46</v>
      </c>
      <c r="AM222" s="108">
        <f t="shared" si="99"/>
        <v>1112.46</v>
      </c>
      <c r="BD222" s="108">
        <f t="shared" si="105"/>
        <v>0</v>
      </c>
      <c r="BI222" s="108">
        <v>31.74</v>
      </c>
      <c r="BJ222" s="108">
        <v>79.45</v>
      </c>
      <c r="BR222" s="108">
        <f t="shared" si="106"/>
        <v>111.19</v>
      </c>
      <c r="BS222" s="108">
        <v>493.83</v>
      </c>
      <c r="BT222" s="108">
        <v>599.13</v>
      </c>
      <c r="BU222" s="108">
        <v>0</v>
      </c>
      <c r="BV222" s="108">
        <v>0</v>
      </c>
      <c r="BW222" s="108">
        <v>0</v>
      </c>
      <c r="BX222" s="108">
        <v>19.5</v>
      </c>
      <c r="BY222" s="108">
        <v>0</v>
      </c>
      <c r="BZ222" s="108">
        <v>79.45</v>
      </c>
      <c r="CB222" s="108">
        <f t="shared" si="107"/>
        <v>1191.9100000000001</v>
      </c>
      <c r="CC222" s="108">
        <f t="shared" si="108"/>
        <v>1303.1000000000001</v>
      </c>
      <c r="CT222" s="108">
        <f t="shared" si="100"/>
        <v>0</v>
      </c>
      <c r="CU222" s="108">
        <v>493.83</v>
      </c>
      <c r="CV222" s="108">
        <v>599.13</v>
      </c>
      <c r="CW222" s="108">
        <v>0</v>
      </c>
      <c r="CX222" s="108">
        <v>0</v>
      </c>
      <c r="CY222" s="108">
        <v>0</v>
      </c>
      <c r="CZ222" s="108">
        <v>19.5</v>
      </c>
      <c r="DA222" s="108">
        <v>0</v>
      </c>
      <c r="DB222" s="108">
        <v>79.45</v>
      </c>
      <c r="DD222" s="108">
        <v>0</v>
      </c>
      <c r="DE222" s="108">
        <f t="shared" si="109"/>
        <v>1191.9100000000001</v>
      </c>
      <c r="DF222" s="108">
        <f t="shared" si="110"/>
        <v>1191.9100000000001</v>
      </c>
      <c r="DG222" s="108">
        <v>493.83</v>
      </c>
      <c r="DH222" s="108">
        <v>599.13</v>
      </c>
      <c r="DI222" s="108">
        <v>0</v>
      </c>
      <c r="DJ222" s="108">
        <v>0</v>
      </c>
      <c r="DK222" s="108">
        <v>0</v>
      </c>
      <c r="DL222" s="108">
        <v>19.5</v>
      </c>
      <c r="DM222" s="108">
        <v>0</v>
      </c>
      <c r="DN222" s="108">
        <v>79.45</v>
      </c>
      <c r="DO222" s="108">
        <f t="shared" si="111"/>
        <v>1191.9100000000001</v>
      </c>
      <c r="DS222" s="108">
        <f t="shared" si="101"/>
        <v>0</v>
      </c>
      <c r="DT222" s="108">
        <v>493.83000000000033</v>
      </c>
      <c r="DU222" s="108">
        <v>599.12999999999977</v>
      </c>
      <c r="DV222" s="108">
        <v>0</v>
      </c>
      <c r="DW222" s="108">
        <v>0</v>
      </c>
      <c r="DX222" s="108">
        <v>0</v>
      </c>
      <c r="DY222" s="108">
        <v>19.5</v>
      </c>
      <c r="DZ222" s="108">
        <v>0</v>
      </c>
      <c r="EA222" s="108">
        <v>79.45</v>
      </c>
      <c r="ED222" s="108">
        <v>144.03</v>
      </c>
      <c r="EE222" s="108">
        <f t="shared" si="102"/>
        <v>1335.94</v>
      </c>
      <c r="EF222" s="108">
        <f t="shared" si="103"/>
        <v>1335.94</v>
      </c>
      <c r="EG222" s="108">
        <v>0</v>
      </c>
      <c r="EH222" s="108">
        <v>0</v>
      </c>
      <c r="EI222" s="108">
        <v>0</v>
      </c>
      <c r="EJ222" s="108">
        <v>0</v>
      </c>
      <c r="EK222" s="108">
        <v>0</v>
      </c>
      <c r="EL222" s="108">
        <v>0</v>
      </c>
      <c r="EM222" s="108">
        <v>0</v>
      </c>
      <c r="EN222" s="108">
        <f t="shared" si="86"/>
        <v>0</v>
      </c>
      <c r="EO222" s="108">
        <v>0</v>
      </c>
      <c r="EP222" s="108">
        <v>0</v>
      </c>
      <c r="EQ222" s="108">
        <v>0</v>
      </c>
      <c r="ER222" s="108">
        <v>0</v>
      </c>
      <c r="ES222" s="108">
        <v>0</v>
      </c>
      <c r="ET222" s="108">
        <v>0</v>
      </c>
      <c r="EU222" s="108">
        <v>0</v>
      </c>
      <c r="EV222" s="108">
        <v>0</v>
      </c>
      <c r="EW222" s="108">
        <v>323.33</v>
      </c>
      <c r="EX222" s="108">
        <v>0</v>
      </c>
      <c r="EY222" s="108">
        <v>323.33</v>
      </c>
      <c r="EZ222" s="108">
        <v>0</v>
      </c>
      <c r="FD222" s="108">
        <f t="shared" si="87"/>
        <v>646.66</v>
      </c>
      <c r="FE222" s="108">
        <f t="shared" si="88"/>
        <v>646.66</v>
      </c>
      <c r="FM222" s="108">
        <f>SUM(FN222:FT222)</f>
        <v>0</v>
      </c>
      <c r="FU222" s="108">
        <f t="shared" si="85"/>
        <v>0</v>
      </c>
      <c r="FV222" s="108">
        <v>84.81</v>
      </c>
      <c r="GB222" s="108">
        <f t="shared" si="90"/>
        <v>84.81</v>
      </c>
      <c r="GJ222" s="108">
        <f t="shared" si="91"/>
        <v>0</v>
      </c>
      <c r="GK222" s="108">
        <v>0</v>
      </c>
      <c r="GL222" s="108">
        <v>0</v>
      </c>
      <c r="GM222" s="108">
        <v>0</v>
      </c>
      <c r="GN222" s="108">
        <v>0</v>
      </c>
      <c r="GO222" s="108">
        <v>0</v>
      </c>
      <c r="GP222" s="108">
        <v>0</v>
      </c>
      <c r="GQ222" s="108">
        <v>0</v>
      </c>
      <c r="GR222" s="108">
        <v>0</v>
      </c>
      <c r="GS222" s="108">
        <v>323.33</v>
      </c>
      <c r="GT222" s="108">
        <v>0</v>
      </c>
      <c r="GU222" s="108">
        <v>323.33</v>
      </c>
      <c r="GV222" s="108">
        <v>0</v>
      </c>
      <c r="GX222" s="108">
        <v>84.81</v>
      </c>
      <c r="GY222" s="108">
        <f t="shared" si="92"/>
        <v>731.47</v>
      </c>
      <c r="GZ222" s="108">
        <f t="shared" si="93"/>
        <v>816.28</v>
      </c>
      <c r="HR222" s="108">
        <f t="shared" si="94"/>
        <v>0</v>
      </c>
      <c r="HS222" s="108">
        <v>0</v>
      </c>
      <c r="HT222" s="108">
        <v>0</v>
      </c>
      <c r="HU222" s="108">
        <v>0</v>
      </c>
      <c r="HV222" s="108">
        <v>0</v>
      </c>
      <c r="HW222" s="108">
        <v>0</v>
      </c>
      <c r="HX222" s="108">
        <v>0</v>
      </c>
      <c r="HY222" s="108">
        <v>0</v>
      </c>
      <c r="HZ222" s="108">
        <v>0</v>
      </c>
      <c r="IA222" s="108">
        <v>323.33</v>
      </c>
      <c r="IB222" s="108">
        <v>0</v>
      </c>
      <c r="IC222" s="108">
        <v>323.33</v>
      </c>
      <c r="ID222" s="108">
        <v>0</v>
      </c>
      <c r="IF222" s="108">
        <v>84.81</v>
      </c>
      <c r="II222" s="108">
        <f t="shared" si="95"/>
        <v>731.47</v>
      </c>
      <c r="IJ222" s="108">
        <f t="shared" si="96"/>
        <v>731.47</v>
      </c>
      <c r="IM222" s="108">
        <v>0</v>
      </c>
      <c r="IN222" s="108">
        <v>0</v>
      </c>
      <c r="IO222" s="108">
        <v>0</v>
      </c>
      <c r="IP222" s="108">
        <v>0</v>
      </c>
      <c r="IQ222" s="108">
        <v>0</v>
      </c>
      <c r="IR222" s="108">
        <v>0</v>
      </c>
      <c r="IS222" s="108">
        <v>0</v>
      </c>
      <c r="IT222" s="108">
        <v>0</v>
      </c>
      <c r="IU222" s="108">
        <v>323.31000000000012</v>
      </c>
      <c r="IV222" s="108">
        <v>0</v>
      </c>
      <c r="IW222" s="108">
        <v>323.31000000000012</v>
      </c>
      <c r="IX222" s="108">
        <v>0</v>
      </c>
      <c r="IZ222" s="108">
        <v>84.81</v>
      </c>
      <c r="JC222" s="108">
        <f t="shared" ref="JC222:JC228" si="112">SUM(IL222:JB222)</f>
        <v>731.43000000000029</v>
      </c>
      <c r="JD222" s="108">
        <f t="shared" si="97"/>
        <v>731.43000000000029</v>
      </c>
    </row>
    <row r="223" spans="1:264" x14ac:dyDescent="0.25">
      <c r="A223" s="107">
        <v>2280</v>
      </c>
      <c r="B223" s="119"/>
      <c r="N223" s="108">
        <v>537.6</v>
      </c>
      <c r="O223" s="108">
        <v>153.6</v>
      </c>
      <c r="P223" s="108">
        <v>0</v>
      </c>
      <c r="Q223" s="108">
        <v>0</v>
      </c>
      <c r="R223" s="108">
        <v>0</v>
      </c>
      <c r="S223" s="108">
        <v>-173.4</v>
      </c>
      <c r="T223" s="108">
        <v>-720</v>
      </c>
      <c r="V223" s="108">
        <f t="shared" si="98"/>
        <v>-202.19999999999993</v>
      </c>
      <c r="AC223" s="108">
        <v>7455.24</v>
      </c>
      <c r="AD223" s="108">
        <v>2106</v>
      </c>
      <c r="AE223" s="108">
        <v>0</v>
      </c>
      <c r="AF223" s="108">
        <v>0</v>
      </c>
      <c r="AG223" s="108">
        <v>0</v>
      </c>
      <c r="AH223" s="108">
        <v>717.6</v>
      </c>
      <c r="AI223" s="108">
        <v>1215.4000000000001</v>
      </c>
      <c r="AL223" s="108">
        <f t="shared" si="104"/>
        <v>11494.24</v>
      </c>
      <c r="AM223" s="108">
        <f t="shared" si="99"/>
        <v>11292.039999999999</v>
      </c>
      <c r="BD223" s="108">
        <f t="shared" si="105"/>
        <v>0</v>
      </c>
      <c r="BI223" s="108">
        <v>653.15</v>
      </c>
      <c r="BJ223" s="108">
        <v>3220.9</v>
      </c>
      <c r="BR223" s="108">
        <f t="shared" si="106"/>
        <v>3874.05</v>
      </c>
      <c r="BS223" s="108">
        <v>7455.24</v>
      </c>
      <c r="BT223" s="108">
        <v>2106</v>
      </c>
      <c r="BU223" s="108">
        <v>0</v>
      </c>
      <c r="BV223" s="108">
        <v>0</v>
      </c>
      <c r="BW223" s="108">
        <v>0</v>
      </c>
      <c r="BX223" s="108">
        <v>717.6</v>
      </c>
      <c r="BY223" s="108">
        <v>1215.4000000000001</v>
      </c>
      <c r="BZ223" s="108">
        <v>3220.9</v>
      </c>
      <c r="CB223" s="108">
        <f t="shared" si="107"/>
        <v>14715.14</v>
      </c>
      <c r="CC223" s="108">
        <f t="shared" si="108"/>
        <v>18589.189999999999</v>
      </c>
      <c r="CT223" s="108">
        <f t="shared" si="100"/>
        <v>0</v>
      </c>
      <c r="CU223" s="108">
        <v>7455.24</v>
      </c>
      <c r="CV223" s="108">
        <v>2106</v>
      </c>
      <c r="CW223" s="108">
        <v>0</v>
      </c>
      <c r="CX223" s="108">
        <v>0</v>
      </c>
      <c r="CY223" s="108">
        <v>0</v>
      </c>
      <c r="CZ223" s="108">
        <v>717.6</v>
      </c>
      <c r="DA223" s="108">
        <v>1215.4000000000001</v>
      </c>
      <c r="DB223" s="108">
        <v>3220.9</v>
      </c>
      <c r="DD223" s="108">
        <v>0</v>
      </c>
      <c r="DE223" s="108">
        <f t="shared" si="109"/>
        <v>14715.14</v>
      </c>
      <c r="DF223" s="108">
        <f t="shared" si="110"/>
        <v>14715.14</v>
      </c>
      <c r="DG223" s="108">
        <v>7455.24</v>
      </c>
      <c r="DH223" s="108">
        <v>2106</v>
      </c>
      <c r="DI223" s="108">
        <v>0</v>
      </c>
      <c r="DJ223" s="108">
        <v>0</v>
      </c>
      <c r="DK223" s="108">
        <v>0</v>
      </c>
      <c r="DL223" s="108">
        <v>717.6</v>
      </c>
      <c r="DM223" s="108">
        <v>1215.4000000000001</v>
      </c>
      <c r="DN223" s="108">
        <v>3220.9</v>
      </c>
      <c r="DO223" s="108">
        <f t="shared" si="111"/>
        <v>14715.14</v>
      </c>
      <c r="DS223" s="108">
        <f t="shared" si="101"/>
        <v>0</v>
      </c>
      <c r="DT223" s="108">
        <v>7455.2400000000016</v>
      </c>
      <c r="DU223" s="108">
        <v>2106</v>
      </c>
      <c r="DV223" s="108">
        <v>0</v>
      </c>
      <c r="DW223" s="108">
        <v>0</v>
      </c>
      <c r="DX223" s="108">
        <v>0</v>
      </c>
      <c r="DY223" s="108">
        <v>717.60000000000025</v>
      </c>
      <c r="DZ223" s="108">
        <v>1215.3799999999997</v>
      </c>
      <c r="EA223" s="108">
        <v>3220.9</v>
      </c>
      <c r="ED223" s="108">
        <v>0</v>
      </c>
      <c r="EE223" s="108">
        <f t="shared" si="102"/>
        <v>14715.12</v>
      </c>
      <c r="EF223" s="108">
        <f t="shared" si="103"/>
        <v>14715.12</v>
      </c>
      <c r="EG223" s="108">
        <v>1647</v>
      </c>
      <c r="EH223" s="108">
        <v>599.4</v>
      </c>
      <c r="EI223" s="108">
        <v>0</v>
      </c>
      <c r="EJ223" s="108">
        <v>0</v>
      </c>
      <c r="EK223" s="108">
        <v>0</v>
      </c>
      <c r="EL223" s="108">
        <v>0</v>
      </c>
      <c r="EM223" s="108">
        <v>834</v>
      </c>
      <c r="EN223" s="108">
        <f t="shared" si="86"/>
        <v>3080.4</v>
      </c>
      <c r="EO223" s="108">
        <v>0</v>
      </c>
      <c r="EP223" s="108">
        <v>0</v>
      </c>
      <c r="EQ223" s="108">
        <v>0</v>
      </c>
      <c r="ER223" s="108">
        <v>0</v>
      </c>
      <c r="ES223" s="108">
        <v>0</v>
      </c>
      <c r="ET223" s="108">
        <v>0</v>
      </c>
      <c r="EU223" s="108">
        <v>0</v>
      </c>
      <c r="EV223" s="108">
        <v>0</v>
      </c>
      <c r="EW223" s="108">
        <v>4592.7</v>
      </c>
      <c r="EX223" s="108">
        <v>693</v>
      </c>
      <c r="EY223" s="108">
        <v>283.5</v>
      </c>
      <c r="EZ223" s="108">
        <v>129.78</v>
      </c>
      <c r="FC223" s="108">
        <v>0</v>
      </c>
      <c r="FD223" s="108">
        <f t="shared" si="87"/>
        <v>5698.98</v>
      </c>
      <c r="FE223" s="108">
        <f t="shared" si="88"/>
        <v>8779.3799999999992</v>
      </c>
      <c r="FF223" s="108">
        <v>6517.8</v>
      </c>
      <c r="FG223" s="108">
        <v>129.6</v>
      </c>
      <c r="FK223" s="108">
        <v>795</v>
      </c>
      <c r="FL223" s="108">
        <v>-105</v>
      </c>
      <c r="FM223" s="108">
        <f t="shared" si="89"/>
        <v>7337.4000000000005</v>
      </c>
      <c r="FU223" s="108">
        <f t="shared" si="85"/>
        <v>0</v>
      </c>
      <c r="FV223" s="108">
        <v>2575.09</v>
      </c>
      <c r="GB223" s="108">
        <f t="shared" si="90"/>
        <v>2575.09</v>
      </c>
      <c r="GJ223" s="108">
        <f t="shared" si="91"/>
        <v>0</v>
      </c>
      <c r="GK223" s="108">
        <v>0</v>
      </c>
      <c r="GL223" s="108">
        <v>0</v>
      </c>
      <c r="GM223" s="108">
        <v>0</v>
      </c>
      <c r="GN223" s="108">
        <v>0</v>
      </c>
      <c r="GO223" s="108">
        <v>0</v>
      </c>
      <c r="GP223" s="108">
        <v>0</v>
      </c>
      <c r="GQ223" s="108">
        <v>0</v>
      </c>
      <c r="GR223" s="108">
        <v>0</v>
      </c>
      <c r="GS223" s="108">
        <v>4592.7</v>
      </c>
      <c r="GT223" s="108">
        <v>693</v>
      </c>
      <c r="GU223" s="108">
        <v>283.5</v>
      </c>
      <c r="GV223" s="108">
        <v>129.78</v>
      </c>
      <c r="GX223" s="108">
        <v>2575.09</v>
      </c>
      <c r="GY223" s="108">
        <f t="shared" si="92"/>
        <v>8274.07</v>
      </c>
      <c r="GZ223" s="108">
        <f t="shared" si="93"/>
        <v>10849.16</v>
      </c>
      <c r="HR223" s="108">
        <f t="shared" si="94"/>
        <v>0</v>
      </c>
      <c r="HS223" s="108">
        <v>0</v>
      </c>
      <c r="HT223" s="108">
        <v>0</v>
      </c>
      <c r="HU223" s="108">
        <v>0</v>
      </c>
      <c r="HV223" s="108">
        <v>0</v>
      </c>
      <c r="HW223" s="108">
        <v>0</v>
      </c>
      <c r="HX223" s="108">
        <v>0</v>
      </c>
      <c r="HY223" s="108">
        <v>0</v>
      </c>
      <c r="HZ223" s="108">
        <v>0</v>
      </c>
      <c r="IA223" s="108">
        <v>4592.7</v>
      </c>
      <c r="IB223" s="108">
        <v>693</v>
      </c>
      <c r="IC223" s="108">
        <v>283.5</v>
      </c>
      <c r="ID223" s="108">
        <v>129.78</v>
      </c>
      <c r="IF223" s="108">
        <v>2575.09</v>
      </c>
      <c r="II223" s="108">
        <f t="shared" si="95"/>
        <v>8274.07</v>
      </c>
      <c r="IJ223" s="108">
        <f t="shared" si="96"/>
        <v>8274.07</v>
      </c>
      <c r="IM223" s="108">
        <v>0</v>
      </c>
      <c r="IN223" s="108">
        <v>0</v>
      </c>
      <c r="IO223" s="108">
        <v>0</v>
      </c>
      <c r="IP223" s="108">
        <v>0</v>
      </c>
      <c r="IQ223" s="108">
        <v>0</v>
      </c>
      <c r="IR223" s="108">
        <v>0</v>
      </c>
      <c r="IS223" s="108">
        <v>0</v>
      </c>
      <c r="IT223" s="108">
        <v>0</v>
      </c>
      <c r="IU223" s="108">
        <v>4592.699999999998</v>
      </c>
      <c r="IV223" s="108">
        <v>693</v>
      </c>
      <c r="IW223" s="108">
        <v>283.5</v>
      </c>
      <c r="IX223" s="108">
        <v>129.78000000000006</v>
      </c>
      <c r="IZ223" s="108">
        <v>2575.09</v>
      </c>
      <c r="JB223" s="108">
        <v>3287</v>
      </c>
      <c r="JC223" s="108">
        <f t="shared" si="112"/>
        <v>11561.069999999998</v>
      </c>
      <c r="JD223" s="108">
        <f t="shared" si="97"/>
        <v>11561.069999999998</v>
      </c>
    </row>
    <row r="224" spans="1:264" x14ac:dyDescent="0.25">
      <c r="A224" s="107">
        <v>517678</v>
      </c>
      <c r="B224" s="119"/>
      <c r="N224" s="108">
        <v>0</v>
      </c>
      <c r="O224" s="108">
        <v>0</v>
      </c>
      <c r="P224" s="108">
        <v>0</v>
      </c>
      <c r="Q224" s="108">
        <v>0</v>
      </c>
      <c r="R224" s="108">
        <v>0</v>
      </c>
      <c r="S224" s="108">
        <v>0</v>
      </c>
      <c r="T224" s="108">
        <v>0</v>
      </c>
      <c r="V224" s="108">
        <f t="shared" si="98"/>
        <v>0</v>
      </c>
      <c r="AC224" s="108">
        <v>4212</v>
      </c>
      <c r="AD224" s="108">
        <v>1432.08</v>
      </c>
      <c r="AE224" s="108">
        <v>0</v>
      </c>
      <c r="AF224" s="108">
        <v>0</v>
      </c>
      <c r="AG224" s="108">
        <v>0</v>
      </c>
      <c r="AH224" s="108">
        <v>0</v>
      </c>
      <c r="AI224" s="108">
        <v>706.99</v>
      </c>
      <c r="AL224" s="108">
        <f t="shared" si="104"/>
        <v>6351.07</v>
      </c>
      <c r="AM224" s="108">
        <f t="shared" si="99"/>
        <v>6351.07</v>
      </c>
      <c r="BD224" s="108">
        <f t="shared" si="105"/>
        <v>0</v>
      </c>
      <c r="BI224" s="108">
        <v>320.45999999999998</v>
      </c>
      <c r="BJ224" s="108">
        <v>0</v>
      </c>
      <c r="BR224" s="108">
        <f t="shared" si="106"/>
        <v>320.45999999999998</v>
      </c>
      <c r="BS224" s="108">
        <v>4212</v>
      </c>
      <c r="BT224" s="108">
        <v>1432.08</v>
      </c>
      <c r="BU224" s="108">
        <v>0</v>
      </c>
      <c r="BV224" s="108">
        <v>0</v>
      </c>
      <c r="BW224" s="108">
        <v>0</v>
      </c>
      <c r="BX224" s="108">
        <v>0</v>
      </c>
      <c r="BY224" s="108">
        <v>706.99</v>
      </c>
      <c r="BZ224" s="108">
        <v>0</v>
      </c>
      <c r="CB224" s="108">
        <f t="shared" si="107"/>
        <v>6351.07</v>
      </c>
      <c r="CC224" s="108">
        <f t="shared" si="108"/>
        <v>6671.53</v>
      </c>
      <c r="CT224" s="108">
        <f t="shared" si="100"/>
        <v>0</v>
      </c>
      <c r="CU224" s="108">
        <v>4212</v>
      </c>
      <c r="CV224" s="108">
        <v>1432.08</v>
      </c>
      <c r="CW224" s="108">
        <v>0</v>
      </c>
      <c r="CX224" s="108">
        <v>0</v>
      </c>
      <c r="CY224" s="108">
        <v>0</v>
      </c>
      <c r="CZ224" s="108">
        <v>0</v>
      </c>
      <c r="DA224" s="108">
        <v>706.99</v>
      </c>
      <c r="DB224" s="108">
        <v>0</v>
      </c>
      <c r="DD224" s="108">
        <v>0</v>
      </c>
      <c r="DE224" s="108">
        <f t="shared" si="109"/>
        <v>6351.07</v>
      </c>
      <c r="DF224" s="108">
        <f t="shared" si="110"/>
        <v>6351.07</v>
      </c>
      <c r="DG224" s="108">
        <v>4212</v>
      </c>
      <c r="DH224" s="108">
        <v>1432.08</v>
      </c>
      <c r="DI224" s="108">
        <v>0</v>
      </c>
      <c r="DJ224" s="108">
        <v>0</v>
      </c>
      <c r="DK224" s="108">
        <v>0</v>
      </c>
      <c r="DL224" s="108">
        <v>0</v>
      </c>
      <c r="DM224" s="108">
        <v>706.99</v>
      </c>
      <c r="DN224" s="108">
        <v>0</v>
      </c>
      <c r="DO224" s="108">
        <f t="shared" si="111"/>
        <v>6351.07</v>
      </c>
      <c r="DS224" s="108">
        <f t="shared" si="101"/>
        <v>0</v>
      </c>
      <c r="DT224" s="108">
        <v>4212</v>
      </c>
      <c r="DU224" s="108">
        <v>1432.0800000000017</v>
      </c>
      <c r="DV224" s="108">
        <v>0</v>
      </c>
      <c r="DW224" s="108">
        <v>0</v>
      </c>
      <c r="DX224" s="108">
        <v>0</v>
      </c>
      <c r="DY224" s="108">
        <v>0</v>
      </c>
      <c r="DZ224" s="108">
        <v>707.00000000000045</v>
      </c>
      <c r="EA224" s="108">
        <v>0</v>
      </c>
      <c r="EC224" s="108">
        <v>40</v>
      </c>
      <c r="ED224" s="108">
        <v>0</v>
      </c>
      <c r="EE224" s="108">
        <f t="shared" si="102"/>
        <v>6391.0800000000017</v>
      </c>
      <c r="EF224" s="108">
        <f t="shared" si="103"/>
        <v>6391.0800000000017</v>
      </c>
      <c r="EG224" s="108">
        <v>1166.4000000000001</v>
      </c>
      <c r="EH224" s="108">
        <v>453.6</v>
      </c>
      <c r="EI224" s="108">
        <v>0</v>
      </c>
      <c r="EJ224" s="108">
        <v>0</v>
      </c>
      <c r="EK224" s="108">
        <v>0</v>
      </c>
      <c r="EL224" s="108">
        <v>0</v>
      </c>
      <c r="EM224" s="108">
        <v>0</v>
      </c>
      <c r="EN224" s="108">
        <f t="shared" si="86"/>
        <v>1620</v>
      </c>
      <c r="EO224" s="108">
        <v>0</v>
      </c>
      <c r="EP224" s="108">
        <v>0</v>
      </c>
      <c r="EQ224" s="108">
        <v>0</v>
      </c>
      <c r="ER224" s="108">
        <v>0</v>
      </c>
      <c r="ES224" s="108">
        <v>0</v>
      </c>
      <c r="ET224" s="108">
        <v>0</v>
      </c>
      <c r="EU224" s="108">
        <v>0</v>
      </c>
      <c r="EV224" s="108">
        <v>0</v>
      </c>
      <c r="EW224" s="108">
        <v>5117.8500000000004</v>
      </c>
      <c r="EX224" s="108">
        <v>52.5</v>
      </c>
      <c r="EY224" s="108">
        <v>1227.1500000000001</v>
      </c>
      <c r="EZ224" s="108">
        <v>692.16</v>
      </c>
      <c r="FC224" s="108">
        <v>0</v>
      </c>
      <c r="FD224" s="108">
        <f t="shared" si="87"/>
        <v>7089.66</v>
      </c>
      <c r="FE224" s="108">
        <f t="shared" si="88"/>
        <v>8709.66</v>
      </c>
      <c r="FF224" s="108">
        <v>480.6</v>
      </c>
      <c r="FG224" s="108">
        <v>145.80000000000001</v>
      </c>
      <c r="FL224" s="108">
        <v>834</v>
      </c>
      <c r="FM224" s="108">
        <f t="shared" si="89"/>
        <v>1460.4</v>
      </c>
      <c r="FU224" s="108">
        <f t="shared" si="85"/>
        <v>0</v>
      </c>
      <c r="FV224" s="108">
        <v>33.93</v>
      </c>
      <c r="GB224" s="108">
        <f t="shared" si="90"/>
        <v>33.93</v>
      </c>
      <c r="GJ224" s="108">
        <f t="shared" si="91"/>
        <v>0</v>
      </c>
      <c r="GK224" s="108">
        <v>0</v>
      </c>
      <c r="GL224" s="108">
        <v>0</v>
      </c>
      <c r="GM224" s="108">
        <v>0</v>
      </c>
      <c r="GN224" s="108">
        <v>0</v>
      </c>
      <c r="GO224" s="108">
        <v>0</v>
      </c>
      <c r="GP224" s="108">
        <v>0</v>
      </c>
      <c r="GQ224" s="108">
        <v>0</v>
      </c>
      <c r="GR224" s="108">
        <v>0</v>
      </c>
      <c r="GS224" s="108">
        <v>5117.8500000000004</v>
      </c>
      <c r="GT224" s="108">
        <v>52.5</v>
      </c>
      <c r="GU224" s="108">
        <v>1227.1500000000001</v>
      </c>
      <c r="GV224" s="108">
        <v>692.16</v>
      </c>
      <c r="GX224" s="108">
        <v>33.93</v>
      </c>
      <c r="GY224" s="108">
        <f t="shared" si="92"/>
        <v>7123.59</v>
      </c>
      <c r="GZ224" s="108">
        <f t="shared" si="93"/>
        <v>7157.52</v>
      </c>
      <c r="HR224" s="108">
        <f t="shared" si="94"/>
        <v>0</v>
      </c>
      <c r="HS224" s="108">
        <v>0</v>
      </c>
      <c r="HT224" s="108">
        <v>0</v>
      </c>
      <c r="HU224" s="108">
        <v>0</v>
      </c>
      <c r="HV224" s="108">
        <v>0</v>
      </c>
      <c r="HW224" s="108">
        <v>0</v>
      </c>
      <c r="HX224" s="108">
        <v>0</v>
      </c>
      <c r="HY224" s="108">
        <v>0</v>
      </c>
      <c r="HZ224" s="108">
        <v>0</v>
      </c>
      <c r="IA224" s="108">
        <v>5117.8500000000004</v>
      </c>
      <c r="IB224" s="108">
        <v>52.5</v>
      </c>
      <c r="IC224" s="108">
        <v>1227.1500000000001</v>
      </c>
      <c r="ID224" s="108">
        <v>692.16</v>
      </c>
      <c r="IF224" s="108">
        <v>33.93</v>
      </c>
      <c r="II224" s="108">
        <f t="shared" si="95"/>
        <v>7123.59</v>
      </c>
      <c r="IJ224" s="108">
        <f t="shared" si="96"/>
        <v>7123.59</v>
      </c>
      <c r="IM224" s="108">
        <v>0</v>
      </c>
      <c r="IN224" s="108">
        <v>0</v>
      </c>
      <c r="IO224" s="108">
        <v>0</v>
      </c>
      <c r="IP224" s="108">
        <v>0</v>
      </c>
      <c r="IQ224" s="108">
        <v>0</v>
      </c>
      <c r="IR224" s="108">
        <v>0</v>
      </c>
      <c r="IS224" s="108">
        <v>0</v>
      </c>
      <c r="IT224" s="108">
        <v>0</v>
      </c>
      <c r="IU224" s="108">
        <v>5117.8500000000004</v>
      </c>
      <c r="IV224" s="108">
        <v>52.5</v>
      </c>
      <c r="IW224" s="108">
        <v>1227.1500000000001</v>
      </c>
      <c r="IX224" s="108">
        <v>692.1600000000002</v>
      </c>
      <c r="IZ224" s="108">
        <v>33.93</v>
      </c>
      <c r="JC224" s="108">
        <f t="shared" si="112"/>
        <v>7123.59</v>
      </c>
      <c r="JD224" s="108">
        <f t="shared" si="97"/>
        <v>7123.59</v>
      </c>
    </row>
    <row r="225" spans="1:264" x14ac:dyDescent="0.25">
      <c r="A225" s="107">
        <v>536084</v>
      </c>
      <c r="B225" s="119"/>
      <c r="N225" s="108">
        <v>0</v>
      </c>
      <c r="O225" s="108">
        <v>276.48</v>
      </c>
      <c r="P225" s="108">
        <v>0</v>
      </c>
      <c r="Q225" s="108">
        <v>0</v>
      </c>
      <c r="R225" s="108">
        <v>0</v>
      </c>
      <c r="S225" s="108">
        <v>0</v>
      </c>
      <c r="T225" s="108">
        <v>185.4</v>
      </c>
      <c r="V225" s="108">
        <f t="shared" si="98"/>
        <v>461.88</v>
      </c>
      <c r="AC225" s="108">
        <v>2267.46</v>
      </c>
      <c r="AD225" s="108">
        <v>884.52</v>
      </c>
      <c r="AE225" s="108">
        <v>308.49</v>
      </c>
      <c r="AF225" s="108">
        <v>534.72</v>
      </c>
      <c r="AG225" s="108">
        <v>0</v>
      </c>
      <c r="AH225" s="108">
        <v>78</v>
      </c>
      <c r="AI225" s="108">
        <v>883.74</v>
      </c>
      <c r="AL225" s="108">
        <f t="shared" si="104"/>
        <v>4956.93</v>
      </c>
      <c r="AM225" s="108">
        <f t="shared" si="99"/>
        <v>5418.81</v>
      </c>
      <c r="BD225" s="108">
        <f t="shared" si="105"/>
        <v>0</v>
      </c>
      <c r="BI225" s="108">
        <v>145.05000000000001</v>
      </c>
      <c r="BJ225" s="108">
        <v>0</v>
      </c>
      <c r="BR225" s="108">
        <f t="shared" si="106"/>
        <v>145.05000000000001</v>
      </c>
      <c r="BS225" s="108">
        <v>2267.46</v>
      </c>
      <c r="BT225" s="108">
        <v>884.52</v>
      </c>
      <c r="BU225" s="108">
        <v>308.49</v>
      </c>
      <c r="BV225" s="108">
        <v>534.72</v>
      </c>
      <c r="BW225" s="108">
        <v>0</v>
      </c>
      <c r="BX225" s="108">
        <v>78</v>
      </c>
      <c r="BY225" s="108">
        <v>883.74</v>
      </c>
      <c r="BZ225" s="108">
        <v>0</v>
      </c>
      <c r="CB225" s="108">
        <f t="shared" si="107"/>
        <v>4956.93</v>
      </c>
      <c r="CC225" s="108">
        <f t="shared" si="108"/>
        <v>5101.9800000000005</v>
      </c>
      <c r="CT225" s="108">
        <f t="shared" si="100"/>
        <v>0</v>
      </c>
      <c r="CU225" s="108">
        <v>2267.46</v>
      </c>
      <c r="CV225" s="108">
        <v>884.52</v>
      </c>
      <c r="CW225" s="108">
        <v>308.49</v>
      </c>
      <c r="CX225" s="108">
        <v>534.72</v>
      </c>
      <c r="CY225" s="108">
        <v>0</v>
      </c>
      <c r="CZ225" s="108">
        <v>78</v>
      </c>
      <c r="DA225" s="108">
        <v>883.74</v>
      </c>
      <c r="DB225" s="108">
        <v>0</v>
      </c>
      <c r="DD225" s="108">
        <v>0</v>
      </c>
      <c r="DE225" s="108">
        <f t="shared" si="109"/>
        <v>4956.93</v>
      </c>
      <c r="DF225" s="108">
        <f t="shared" si="110"/>
        <v>4956.93</v>
      </c>
      <c r="DG225" s="108">
        <v>2267.46</v>
      </c>
      <c r="DH225" s="108">
        <v>884.52</v>
      </c>
      <c r="DI225" s="108">
        <v>308.49</v>
      </c>
      <c r="DJ225" s="108">
        <v>534.72</v>
      </c>
      <c r="DK225" s="108">
        <v>0</v>
      </c>
      <c r="DL225" s="108">
        <v>78</v>
      </c>
      <c r="DM225" s="108">
        <v>883.74</v>
      </c>
      <c r="DN225" s="108">
        <v>0</v>
      </c>
      <c r="DO225" s="108">
        <f t="shared" si="111"/>
        <v>4956.93</v>
      </c>
      <c r="DS225" s="108">
        <f t="shared" si="101"/>
        <v>0</v>
      </c>
      <c r="DT225" s="108">
        <v>2267.46</v>
      </c>
      <c r="DU225" s="108">
        <v>884.51999999999953</v>
      </c>
      <c r="DV225" s="108">
        <v>308.49</v>
      </c>
      <c r="DW225" s="108">
        <v>534.69999999999959</v>
      </c>
      <c r="DX225" s="108">
        <v>0</v>
      </c>
      <c r="DY225" s="108">
        <v>78</v>
      </c>
      <c r="DZ225" s="108">
        <v>883.74000000000024</v>
      </c>
      <c r="EA225" s="108">
        <v>0</v>
      </c>
      <c r="EC225" s="108">
        <v>40</v>
      </c>
      <c r="ED225" s="108">
        <v>748.93</v>
      </c>
      <c r="EE225" s="108">
        <f t="shared" si="102"/>
        <v>5745.84</v>
      </c>
      <c r="EF225" s="108">
        <f t="shared" si="103"/>
        <v>5745.84</v>
      </c>
      <c r="EG225" s="108">
        <v>0</v>
      </c>
      <c r="EH225" s="108">
        <v>0</v>
      </c>
      <c r="EI225" s="108">
        <v>0</v>
      </c>
      <c r="EJ225" s="108">
        <v>1423.8</v>
      </c>
      <c r="EK225" s="108">
        <v>0</v>
      </c>
      <c r="EL225" s="108">
        <v>0</v>
      </c>
      <c r="EM225" s="108">
        <v>0</v>
      </c>
      <c r="EN225" s="108">
        <f t="shared" si="86"/>
        <v>1423.8</v>
      </c>
      <c r="EO225" s="108">
        <v>0</v>
      </c>
      <c r="EP225" s="108">
        <v>0</v>
      </c>
      <c r="EQ225" s="108">
        <v>0</v>
      </c>
      <c r="ER225" s="108">
        <v>415.28</v>
      </c>
      <c r="ES225" s="108">
        <v>52.5</v>
      </c>
      <c r="ET225" s="108">
        <v>955.13</v>
      </c>
      <c r="EU225" s="108">
        <v>0</v>
      </c>
      <c r="EV225" s="108">
        <v>692.16</v>
      </c>
      <c r="EW225" s="108">
        <v>2532.6</v>
      </c>
      <c r="EX225" s="108">
        <v>105</v>
      </c>
      <c r="EY225" s="108">
        <v>387.45</v>
      </c>
      <c r="EZ225" s="108">
        <v>0</v>
      </c>
      <c r="FD225" s="108">
        <f t="shared" si="87"/>
        <v>5140.12</v>
      </c>
      <c r="FE225" s="108">
        <f t="shared" si="88"/>
        <v>6563.92</v>
      </c>
      <c r="FF225" s="108">
        <v>1166.4000000000001</v>
      </c>
      <c r="FG225" s="108">
        <v>453.6</v>
      </c>
      <c r="FI225" s="108">
        <v>-1423.8</v>
      </c>
      <c r="FM225" s="108">
        <f t="shared" si="89"/>
        <v>196.20000000000005</v>
      </c>
      <c r="FU225" s="108">
        <f t="shared" si="85"/>
        <v>0</v>
      </c>
      <c r="FV225" s="108">
        <v>32.840000000000003</v>
      </c>
      <c r="GB225" s="108">
        <f t="shared" si="90"/>
        <v>32.840000000000003</v>
      </c>
      <c r="GJ225" s="108">
        <f t="shared" si="91"/>
        <v>0</v>
      </c>
      <c r="GK225" s="108">
        <v>0</v>
      </c>
      <c r="GL225" s="108">
        <v>0</v>
      </c>
      <c r="GM225" s="108">
        <v>0</v>
      </c>
      <c r="GN225" s="108">
        <v>415.28</v>
      </c>
      <c r="GO225" s="108">
        <v>52.5</v>
      </c>
      <c r="GP225" s="108">
        <v>955.13</v>
      </c>
      <c r="GQ225" s="108">
        <v>0</v>
      </c>
      <c r="GR225" s="108">
        <v>692.16</v>
      </c>
      <c r="GS225" s="108">
        <v>2532.6</v>
      </c>
      <c r="GT225" s="108">
        <v>105</v>
      </c>
      <c r="GU225" s="108">
        <v>387.45</v>
      </c>
      <c r="GV225" s="108">
        <v>0</v>
      </c>
      <c r="GW225" s="108">
        <v>938</v>
      </c>
      <c r="GX225" s="108">
        <v>32.840000000000003</v>
      </c>
      <c r="GY225" s="108">
        <f t="shared" si="92"/>
        <v>6110.96</v>
      </c>
      <c r="GZ225" s="108">
        <f t="shared" si="93"/>
        <v>6143.8</v>
      </c>
      <c r="HR225" s="108">
        <f t="shared" si="94"/>
        <v>0</v>
      </c>
      <c r="HS225" s="108">
        <v>0</v>
      </c>
      <c r="HT225" s="108">
        <v>0</v>
      </c>
      <c r="HU225" s="108">
        <v>0</v>
      </c>
      <c r="HV225" s="108">
        <v>415.28</v>
      </c>
      <c r="HW225" s="108">
        <v>52.5</v>
      </c>
      <c r="HX225" s="108">
        <v>955.13</v>
      </c>
      <c r="HY225" s="108">
        <v>0</v>
      </c>
      <c r="HZ225" s="108">
        <v>692.16</v>
      </c>
      <c r="IA225" s="108">
        <v>2532.6</v>
      </c>
      <c r="IB225" s="108">
        <v>105</v>
      </c>
      <c r="IC225" s="108">
        <v>387.45</v>
      </c>
      <c r="ID225" s="108">
        <v>0</v>
      </c>
      <c r="IF225" s="108">
        <v>32.840000000000003</v>
      </c>
      <c r="II225" s="108">
        <f t="shared" si="95"/>
        <v>5172.96</v>
      </c>
      <c r="IJ225" s="108">
        <f t="shared" si="96"/>
        <v>5172.96</v>
      </c>
      <c r="IM225" s="108">
        <v>0</v>
      </c>
      <c r="IN225" s="108">
        <v>0</v>
      </c>
      <c r="IO225" s="108">
        <v>0</v>
      </c>
      <c r="IP225" s="108">
        <v>415.26</v>
      </c>
      <c r="IQ225" s="108">
        <v>52.5</v>
      </c>
      <c r="IR225" s="108">
        <v>955.14</v>
      </c>
      <c r="IS225" s="108">
        <v>0</v>
      </c>
      <c r="IT225" s="108">
        <v>692.1600000000002</v>
      </c>
      <c r="IU225" s="108">
        <v>2532.599999999999</v>
      </c>
      <c r="IV225" s="108">
        <v>105</v>
      </c>
      <c r="IW225" s="108">
        <v>387.44999999999987</v>
      </c>
      <c r="IX225" s="108">
        <v>0</v>
      </c>
      <c r="IZ225" s="108">
        <v>32.840000000000003</v>
      </c>
      <c r="JC225" s="108">
        <f t="shared" si="112"/>
        <v>5172.95</v>
      </c>
      <c r="JD225" s="108">
        <f t="shared" si="97"/>
        <v>5172.95</v>
      </c>
    </row>
    <row r="226" spans="1:264" x14ac:dyDescent="0.25">
      <c r="A226" s="107">
        <v>2002</v>
      </c>
      <c r="B226" s="119"/>
      <c r="N226" s="108">
        <v>0</v>
      </c>
      <c r="O226" s="108">
        <v>337.92</v>
      </c>
      <c r="P226" s="108">
        <v>0</v>
      </c>
      <c r="Q226" s="108">
        <v>0</v>
      </c>
      <c r="R226" s="108">
        <v>0</v>
      </c>
      <c r="S226" s="108">
        <v>0</v>
      </c>
      <c r="T226" s="108">
        <v>0</v>
      </c>
      <c r="V226" s="108">
        <f t="shared" si="98"/>
        <v>337.92</v>
      </c>
      <c r="AC226" s="108">
        <v>8550.36</v>
      </c>
      <c r="AD226" s="108">
        <v>2120.04</v>
      </c>
      <c r="AE226" s="108">
        <v>901.74</v>
      </c>
      <c r="AF226" s="108">
        <v>2752.68</v>
      </c>
      <c r="AG226" s="108">
        <v>0</v>
      </c>
      <c r="AH226" s="108">
        <v>312</v>
      </c>
      <c r="AI226" s="108">
        <v>0</v>
      </c>
      <c r="AL226" s="108">
        <f t="shared" si="104"/>
        <v>14636.820000000002</v>
      </c>
      <c r="AM226" s="108">
        <f t="shared" si="99"/>
        <v>14974.740000000002</v>
      </c>
      <c r="BD226" s="108">
        <f t="shared" si="105"/>
        <v>0</v>
      </c>
      <c r="BI226" s="108">
        <v>432.2</v>
      </c>
      <c r="BJ226" s="108">
        <v>34.049999999999997</v>
      </c>
      <c r="BR226" s="108">
        <f t="shared" si="106"/>
        <v>466.25</v>
      </c>
      <c r="BS226" s="108">
        <v>8550.36</v>
      </c>
      <c r="BT226" s="108">
        <v>2120.04</v>
      </c>
      <c r="BU226" s="108">
        <v>901.74</v>
      </c>
      <c r="BV226" s="108">
        <v>2752.68</v>
      </c>
      <c r="BW226" s="108">
        <v>0</v>
      </c>
      <c r="BX226" s="108">
        <v>312</v>
      </c>
      <c r="BY226" s="108">
        <v>0</v>
      </c>
      <c r="BZ226" s="108">
        <v>34.049999999999997</v>
      </c>
      <c r="CB226" s="108">
        <f t="shared" si="107"/>
        <v>14670.87</v>
      </c>
      <c r="CC226" s="108">
        <f t="shared" si="108"/>
        <v>15137.12</v>
      </c>
      <c r="CT226" s="108">
        <f t="shared" si="100"/>
        <v>0</v>
      </c>
      <c r="CU226" s="108">
        <v>8550.36</v>
      </c>
      <c r="CV226" s="108">
        <v>2120.04</v>
      </c>
      <c r="CW226" s="108">
        <v>901.74</v>
      </c>
      <c r="CX226" s="108">
        <v>2752.68</v>
      </c>
      <c r="CY226" s="108">
        <v>0</v>
      </c>
      <c r="CZ226" s="108">
        <v>312</v>
      </c>
      <c r="DA226" s="108">
        <v>0</v>
      </c>
      <c r="DB226" s="108">
        <v>34.049999999999997</v>
      </c>
      <c r="DD226" s="108">
        <v>0</v>
      </c>
      <c r="DE226" s="108">
        <f t="shared" si="109"/>
        <v>14670.87</v>
      </c>
      <c r="DF226" s="108">
        <f t="shared" si="110"/>
        <v>14670.87</v>
      </c>
      <c r="DG226" s="108">
        <v>8550.36</v>
      </c>
      <c r="DH226" s="108">
        <v>2120.04</v>
      </c>
      <c r="DI226" s="108">
        <v>901.74</v>
      </c>
      <c r="DJ226" s="108">
        <v>2752.68</v>
      </c>
      <c r="DK226" s="108">
        <v>0</v>
      </c>
      <c r="DL226" s="108">
        <v>312</v>
      </c>
      <c r="DM226" s="108">
        <v>0</v>
      </c>
      <c r="DN226" s="108">
        <v>34.049999999999997</v>
      </c>
      <c r="DO226" s="108">
        <f t="shared" si="111"/>
        <v>14670.87</v>
      </c>
      <c r="DS226" s="108">
        <f t="shared" si="101"/>
        <v>0</v>
      </c>
      <c r="DT226" s="108">
        <v>8550.36</v>
      </c>
      <c r="DU226" s="108">
        <v>2120.04</v>
      </c>
      <c r="DV226" s="108">
        <v>901.74000000000024</v>
      </c>
      <c r="DW226" s="108">
        <v>2752.6800000000007</v>
      </c>
      <c r="DX226" s="108">
        <v>0</v>
      </c>
      <c r="DY226" s="108">
        <v>312</v>
      </c>
      <c r="DZ226" s="108">
        <v>0</v>
      </c>
      <c r="EA226" s="108">
        <v>34.049999999999997</v>
      </c>
      <c r="ED226" s="108">
        <v>2160.38</v>
      </c>
      <c r="EE226" s="108">
        <f t="shared" si="102"/>
        <v>16831.25</v>
      </c>
      <c r="EF226" s="108">
        <f t="shared" si="103"/>
        <v>16831.25</v>
      </c>
      <c r="EG226" s="108">
        <v>34294.04</v>
      </c>
      <c r="EH226" s="108">
        <v>24741.17</v>
      </c>
      <c r="EI226" s="108">
        <v>12818.17</v>
      </c>
      <c r="EJ226" s="108">
        <v>88659.1</v>
      </c>
      <c r="EK226" s="108">
        <v>157988.26999999999</v>
      </c>
      <c r="EL226" s="108">
        <v>0</v>
      </c>
      <c r="EM226" s="108">
        <v>11796.81</v>
      </c>
      <c r="EN226" s="108">
        <f t="shared" si="86"/>
        <v>330297.56</v>
      </c>
      <c r="EO226" s="108">
        <v>1702.58</v>
      </c>
      <c r="EP226" s="108">
        <v>0</v>
      </c>
      <c r="EQ226" s="108">
        <v>0</v>
      </c>
      <c r="ER226" s="108">
        <v>2076.38</v>
      </c>
      <c r="ES226" s="108">
        <v>157.5</v>
      </c>
      <c r="ET226" s="108">
        <v>3931.27</v>
      </c>
      <c r="EU226" s="108">
        <v>0</v>
      </c>
      <c r="EV226" s="108">
        <v>0</v>
      </c>
      <c r="EW226" s="108">
        <v>7938</v>
      </c>
      <c r="EX226" s="108">
        <v>210</v>
      </c>
      <c r="EY226" s="108">
        <v>3931.2</v>
      </c>
      <c r="EZ226" s="108">
        <v>78.75</v>
      </c>
      <c r="FD226" s="108">
        <f t="shared" si="87"/>
        <v>20025.68</v>
      </c>
      <c r="FE226" s="108">
        <f t="shared" si="88"/>
        <v>350323.24</v>
      </c>
      <c r="FF226" s="108">
        <v>-34294.04</v>
      </c>
      <c r="FG226" s="108">
        <v>-24741.17</v>
      </c>
      <c r="FH226" s="108">
        <v>-12818.17</v>
      </c>
      <c r="FI226" s="108">
        <v>-87235.3</v>
      </c>
      <c r="FJ226" s="108">
        <v>-157988.26999999999</v>
      </c>
      <c r="FL226" s="108">
        <v>-11796.81</v>
      </c>
      <c r="FM226" s="108">
        <f t="shared" si="89"/>
        <v>-328873.75999999995</v>
      </c>
      <c r="FU226" s="108">
        <f>SUM(FN226:FT226)</f>
        <v>0</v>
      </c>
      <c r="FV226" s="108">
        <v>28.27</v>
      </c>
      <c r="GB226" s="108">
        <f t="shared" si="90"/>
        <v>28.27</v>
      </c>
      <c r="GJ226" s="108">
        <f t="shared" si="91"/>
        <v>0</v>
      </c>
      <c r="GK226" s="108">
        <v>1702.58</v>
      </c>
      <c r="GL226" s="108">
        <v>0</v>
      </c>
      <c r="GM226" s="108">
        <v>0</v>
      </c>
      <c r="GN226" s="108">
        <v>2076.38</v>
      </c>
      <c r="GO226" s="108">
        <v>157.5</v>
      </c>
      <c r="GP226" s="108">
        <v>3931.27</v>
      </c>
      <c r="GQ226" s="108">
        <v>0</v>
      </c>
      <c r="GR226" s="108">
        <v>0</v>
      </c>
      <c r="GS226" s="108">
        <v>7938</v>
      </c>
      <c r="GT226" s="108">
        <v>210</v>
      </c>
      <c r="GU226" s="108">
        <v>3931.2</v>
      </c>
      <c r="GV226" s="108">
        <v>78.75</v>
      </c>
      <c r="GX226" s="108">
        <v>28.27</v>
      </c>
      <c r="GY226" s="108">
        <f t="shared" si="92"/>
        <v>20053.95</v>
      </c>
      <c r="GZ226" s="108">
        <f t="shared" si="93"/>
        <v>20082.22</v>
      </c>
      <c r="HR226" s="108">
        <f t="shared" si="94"/>
        <v>0</v>
      </c>
      <c r="HS226" s="108">
        <v>1702.58</v>
      </c>
      <c r="HT226" s="108">
        <v>0</v>
      </c>
      <c r="HU226" s="108">
        <v>0</v>
      </c>
      <c r="HV226" s="108">
        <v>2076.38</v>
      </c>
      <c r="HW226" s="108">
        <v>157.5</v>
      </c>
      <c r="HX226" s="108">
        <v>3931.27</v>
      </c>
      <c r="HY226" s="108">
        <v>0</v>
      </c>
      <c r="HZ226" s="108">
        <v>0</v>
      </c>
      <c r="IA226" s="108">
        <v>7938</v>
      </c>
      <c r="IB226" s="108">
        <v>210</v>
      </c>
      <c r="IC226" s="108">
        <v>3931.2</v>
      </c>
      <c r="ID226" s="108">
        <v>78.75</v>
      </c>
      <c r="IF226" s="108">
        <v>28.27</v>
      </c>
      <c r="II226" s="108">
        <f t="shared" si="95"/>
        <v>20053.95</v>
      </c>
      <c r="IJ226" s="108">
        <f t="shared" si="96"/>
        <v>20053.95</v>
      </c>
      <c r="IM226" s="108">
        <v>1702.5600000000004</v>
      </c>
      <c r="IN226" s="108">
        <v>0</v>
      </c>
      <c r="IO226" s="108">
        <v>0</v>
      </c>
      <c r="IP226" s="108">
        <v>2076.3599999999997</v>
      </c>
      <c r="IQ226" s="108">
        <v>157.5</v>
      </c>
      <c r="IR226" s="108">
        <v>3931.2699999999991</v>
      </c>
      <c r="IS226" s="108">
        <v>0</v>
      </c>
      <c r="IT226" s="108">
        <v>0</v>
      </c>
      <c r="IU226" s="108">
        <v>7938</v>
      </c>
      <c r="IV226" s="108">
        <v>210</v>
      </c>
      <c r="IW226" s="108">
        <v>3931.1999999999989</v>
      </c>
      <c r="IX226" s="108">
        <v>78.75</v>
      </c>
      <c r="IZ226" s="108">
        <v>28.27</v>
      </c>
      <c r="JC226" s="108">
        <f t="shared" si="112"/>
        <v>20053.91</v>
      </c>
      <c r="JD226" s="108">
        <f t="shared" si="97"/>
        <v>20053.91</v>
      </c>
    </row>
    <row r="227" spans="1:264" x14ac:dyDescent="0.25">
      <c r="A227" s="107">
        <v>630206</v>
      </c>
      <c r="N227" s="108">
        <v>0</v>
      </c>
      <c r="O227" s="108">
        <v>0</v>
      </c>
      <c r="P227" s="108">
        <v>0</v>
      </c>
      <c r="Q227" s="108">
        <v>0</v>
      </c>
      <c r="R227" s="108">
        <v>0</v>
      </c>
      <c r="S227" s="108">
        <v>0</v>
      </c>
      <c r="T227" s="108">
        <v>0</v>
      </c>
      <c r="V227" s="108">
        <f t="shared" si="98"/>
        <v>0</v>
      </c>
      <c r="AC227" s="108">
        <v>673.92</v>
      </c>
      <c r="AD227" s="108">
        <v>589.67999999999995</v>
      </c>
      <c r="AE227" s="108">
        <v>0</v>
      </c>
      <c r="AF227" s="108">
        <v>308.49</v>
      </c>
      <c r="AG227" s="108">
        <v>0</v>
      </c>
      <c r="AH227" s="108">
        <v>0</v>
      </c>
      <c r="AI227" s="108">
        <v>0</v>
      </c>
      <c r="AL227" s="108">
        <f t="shared" si="104"/>
        <v>1572.09</v>
      </c>
      <c r="AM227" s="108">
        <f t="shared" si="99"/>
        <v>1572.09</v>
      </c>
      <c r="BD227" s="108">
        <f>SUM(AU227:BC227)</f>
        <v>0</v>
      </c>
      <c r="BI227" s="108">
        <v>49.19</v>
      </c>
      <c r="BJ227" s="108">
        <v>0</v>
      </c>
      <c r="BR227" s="108">
        <f t="shared" si="106"/>
        <v>49.19</v>
      </c>
      <c r="BS227" s="108">
        <v>673.92</v>
      </c>
      <c r="BT227" s="108">
        <v>589.67999999999995</v>
      </c>
      <c r="BU227" s="108">
        <v>0</v>
      </c>
      <c r="BV227" s="108">
        <v>308.49</v>
      </c>
      <c r="BW227" s="108">
        <v>0</v>
      </c>
      <c r="BX227" s="108">
        <v>0</v>
      </c>
      <c r="BY227" s="108">
        <v>0</v>
      </c>
      <c r="BZ227" s="108">
        <v>0</v>
      </c>
      <c r="CB227" s="108">
        <f t="shared" si="107"/>
        <v>1572.09</v>
      </c>
      <c r="CC227" s="108">
        <f t="shared" si="108"/>
        <v>1621.28</v>
      </c>
      <c r="CT227" s="108">
        <f t="shared" si="100"/>
        <v>0</v>
      </c>
      <c r="CU227" s="108">
        <v>673.92</v>
      </c>
      <c r="CV227" s="108">
        <v>589.67999999999995</v>
      </c>
      <c r="CW227" s="108">
        <v>0</v>
      </c>
      <c r="CX227" s="108">
        <v>308.49</v>
      </c>
      <c r="CY227" s="108">
        <v>0</v>
      </c>
      <c r="CZ227" s="108">
        <v>0</v>
      </c>
      <c r="DA227" s="108">
        <v>0</v>
      </c>
      <c r="DB227" s="108">
        <v>0</v>
      </c>
      <c r="DD227" s="108">
        <v>0</v>
      </c>
      <c r="DE227" s="108">
        <f>SUM(CU227:DD227)</f>
        <v>1572.09</v>
      </c>
      <c r="DF227" s="108">
        <f t="shared" si="110"/>
        <v>1572.09</v>
      </c>
      <c r="DG227" s="108">
        <v>673.92</v>
      </c>
      <c r="DH227" s="108">
        <v>589.67999999999995</v>
      </c>
      <c r="DI227" s="108">
        <v>0</v>
      </c>
      <c r="DJ227" s="108">
        <v>308.49</v>
      </c>
      <c r="DK227" s="108">
        <v>0</v>
      </c>
      <c r="DL227" s="108">
        <v>0</v>
      </c>
      <c r="DM227" s="108">
        <v>0</v>
      </c>
      <c r="DN227" s="108">
        <v>0</v>
      </c>
      <c r="DO227" s="108">
        <f t="shared" si="111"/>
        <v>1572.09</v>
      </c>
      <c r="DS227" s="108">
        <f t="shared" si="101"/>
        <v>0</v>
      </c>
      <c r="DT227" s="108">
        <v>673.91999999999973</v>
      </c>
      <c r="DU227" s="108">
        <v>589.68000000000018</v>
      </c>
      <c r="DV227" s="108">
        <v>0</v>
      </c>
      <c r="DW227" s="108">
        <v>308.49</v>
      </c>
      <c r="DX227" s="108">
        <v>0</v>
      </c>
      <c r="DY227" s="108">
        <v>0</v>
      </c>
      <c r="DZ227" s="108">
        <v>0</v>
      </c>
      <c r="EA227" s="108">
        <v>0</v>
      </c>
      <c r="ED227" s="108">
        <v>0</v>
      </c>
      <c r="EE227" s="108">
        <f t="shared" si="102"/>
        <v>1572.09</v>
      </c>
      <c r="EF227" s="108">
        <f t="shared" si="103"/>
        <v>1572.09</v>
      </c>
      <c r="EG227" s="108">
        <v>0</v>
      </c>
      <c r="EH227" s="108">
        <v>0</v>
      </c>
      <c r="EI227" s="108">
        <v>0</v>
      </c>
      <c r="EJ227" s="108">
        <v>0</v>
      </c>
      <c r="EK227" s="108">
        <v>0</v>
      </c>
      <c r="EL227" s="108">
        <v>0</v>
      </c>
      <c r="EM227" s="108">
        <v>0</v>
      </c>
      <c r="EN227" s="108">
        <f t="shared" si="86"/>
        <v>0</v>
      </c>
      <c r="EO227" s="108">
        <v>1653.93</v>
      </c>
      <c r="EP227" s="108">
        <v>0</v>
      </c>
      <c r="EQ227" s="108">
        <v>0</v>
      </c>
      <c r="ER227" s="108">
        <v>0</v>
      </c>
      <c r="ES227" s="108">
        <v>0</v>
      </c>
      <c r="ET227" s="108">
        <v>0</v>
      </c>
      <c r="EU227" s="108">
        <v>0</v>
      </c>
      <c r="EV227" s="108">
        <v>0</v>
      </c>
      <c r="EW227" s="108">
        <v>737.1</v>
      </c>
      <c r="EX227" s="108">
        <v>0</v>
      </c>
      <c r="EY227" s="108">
        <v>453.6</v>
      </c>
      <c r="EZ227" s="108">
        <v>0</v>
      </c>
      <c r="FC227" s="108">
        <v>288.05</v>
      </c>
      <c r="FD227" s="108">
        <f t="shared" si="87"/>
        <v>3132.6800000000003</v>
      </c>
      <c r="FE227" s="108">
        <f t="shared" si="88"/>
        <v>3132.6800000000003</v>
      </c>
      <c r="FM227" s="108">
        <f t="shared" si="89"/>
        <v>0</v>
      </c>
      <c r="FU227" s="108">
        <f t="shared" ref="FU227:FU228" si="113">SUM(FN227:FT227)</f>
        <v>0</v>
      </c>
      <c r="FV227" s="108">
        <v>0</v>
      </c>
      <c r="GB227" s="108">
        <f t="shared" si="90"/>
        <v>0</v>
      </c>
      <c r="GJ227" s="108">
        <f t="shared" si="91"/>
        <v>0</v>
      </c>
      <c r="GK227" s="108">
        <v>1653.93</v>
      </c>
      <c r="GL227" s="108">
        <v>0</v>
      </c>
      <c r="GM227" s="108">
        <v>0</v>
      </c>
      <c r="GN227" s="108">
        <v>0</v>
      </c>
      <c r="GO227" s="108">
        <v>0</v>
      </c>
      <c r="GP227" s="108">
        <v>0</v>
      </c>
      <c r="GQ227" s="108">
        <v>0</v>
      </c>
      <c r="GR227" s="108">
        <v>0</v>
      </c>
      <c r="GS227" s="108">
        <v>737.1</v>
      </c>
      <c r="GT227" s="108">
        <v>0</v>
      </c>
      <c r="GU227" s="108">
        <v>453.6</v>
      </c>
      <c r="GV227" s="108">
        <v>0</v>
      </c>
      <c r="GX227" s="108">
        <v>0</v>
      </c>
      <c r="GY227" s="108">
        <f t="shared" si="92"/>
        <v>2844.63</v>
      </c>
      <c r="GZ227" s="108">
        <f t="shared" si="93"/>
        <v>2844.63</v>
      </c>
      <c r="HR227" s="108">
        <f t="shared" si="94"/>
        <v>0</v>
      </c>
      <c r="HS227" s="108">
        <v>1653.93</v>
      </c>
      <c r="HT227" s="108">
        <v>0</v>
      </c>
      <c r="HU227" s="108">
        <v>0</v>
      </c>
      <c r="HV227" s="108">
        <v>0</v>
      </c>
      <c r="HW227" s="108">
        <v>0</v>
      </c>
      <c r="HX227" s="108">
        <v>0</v>
      </c>
      <c r="HY227" s="108">
        <v>0</v>
      </c>
      <c r="HZ227" s="108">
        <v>0</v>
      </c>
      <c r="IA227" s="108">
        <v>737.1</v>
      </c>
      <c r="IB227" s="108">
        <v>0</v>
      </c>
      <c r="IC227" s="108">
        <v>453.6</v>
      </c>
      <c r="ID227" s="108">
        <v>0</v>
      </c>
      <c r="IF227" s="108">
        <v>0</v>
      </c>
      <c r="II227" s="108">
        <f t="shared" si="95"/>
        <v>2844.63</v>
      </c>
      <c r="IJ227" s="108">
        <f t="shared" si="96"/>
        <v>2844.63</v>
      </c>
      <c r="IM227" s="108">
        <v>1653.9299999999996</v>
      </c>
      <c r="IN227" s="108">
        <v>0</v>
      </c>
      <c r="IO227" s="108">
        <v>0</v>
      </c>
      <c r="IP227" s="108">
        <v>0</v>
      </c>
      <c r="IQ227" s="108">
        <v>0</v>
      </c>
      <c r="IR227" s="108">
        <v>0</v>
      </c>
      <c r="IS227" s="108">
        <v>0</v>
      </c>
      <c r="IT227" s="108">
        <v>0</v>
      </c>
      <c r="IU227" s="108">
        <v>737.10000000000025</v>
      </c>
      <c r="IV227" s="108">
        <v>0</v>
      </c>
      <c r="IW227" s="108">
        <v>453.60000000000014</v>
      </c>
      <c r="IX227" s="108">
        <v>0</v>
      </c>
      <c r="IZ227" s="108">
        <v>0</v>
      </c>
      <c r="JC227" s="108">
        <f t="shared" si="112"/>
        <v>2844.63</v>
      </c>
      <c r="JD227" s="108">
        <f t="shared" si="97"/>
        <v>2844.63</v>
      </c>
    </row>
    <row r="228" spans="1:264" x14ac:dyDescent="0.25">
      <c r="A228" s="107">
        <v>630207</v>
      </c>
      <c r="N228" s="108">
        <v>0</v>
      </c>
      <c r="O228" s="108">
        <v>0</v>
      </c>
      <c r="P228" s="108">
        <v>0</v>
      </c>
      <c r="Q228" s="108">
        <v>0</v>
      </c>
      <c r="R228" s="108">
        <v>0</v>
      </c>
      <c r="S228" s="108">
        <v>0</v>
      </c>
      <c r="T228" s="108">
        <v>0</v>
      </c>
      <c r="V228" s="108">
        <f>SUM(L228:U228)</f>
        <v>0</v>
      </c>
      <c r="AC228" s="108">
        <v>974.7</v>
      </c>
      <c r="AD228" s="108">
        <v>1102.1400000000001</v>
      </c>
      <c r="AE228" s="108">
        <v>0</v>
      </c>
      <c r="AF228" s="108">
        <v>3554.75</v>
      </c>
      <c r="AG228" s="108">
        <v>3038.69</v>
      </c>
      <c r="AH228" s="108">
        <v>0</v>
      </c>
      <c r="AI228" s="108">
        <v>0</v>
      </c>
      <c r="AL228" s="108">
        <f t="shared" si="104"/>
        <v>8670.2800000000007</v>
      </c>
      <c r="AM228" s="108">
        <f t="shared" si="99"/>
        <v>8670.2800000000007</v>
      </c>
      <c r="BD228" s="108">
        <f t="shared" si="105"/>
        <v>0</v>
      </c>
      <c r="BI228" s="108">
        <v>103.02</v>
      </c>
      <c r="BJ228" s="108">
        <v>0</v>
      </c>
      <c r="BR228" s="108">
        <f>SUM(BE228:BQ228)</f>
        <v>103.02</v>
      </c>
      <c r="BS228" s="108">
        <v>974.7</v>
      </c>
      <c r="BT228" s="108">
        <v>1102.1400000000001</v>
      </c>
      <c r="BU228" s="108">
        <v>0</v>
      </c>
      <c r="BV228" s="108">
        <v>3554.75</v>
      </c>
      <c r="BW228" s="108">
        <v>3038.69</v>
      </c>
      <c r="BX228" s="108">
        <v>0</v>
      </c>
      <c r="BY228" s="108">
        <v>0</v>
      </c>
      <c r="BZ228" s="108">
        <v>0</v>
      </c>
      <c r="CB228" s="108">
        <f t="shared" si="107"/>
        <v>8670.2800000000007</v>
      </c>
      <c r="CC228" s="108">
        <f t="shared" si="108"/>
        <v>8773.3000000000011</v>
      </c>
      <c r="CU228" s="108">
        <v>974.7</v>
      </c>
      <c r="CV228" s="108">
        <v>1102.1400000000001</v>
      </c>
      <c r="CW228" s="108">
        <v>0</v>
      </c>
      <c r="CX228" s="108">
        <v>3554.75</v>
      </c>
      <c r="CY228" s="108">
        <v>3038.69</v>
      </c>
      <c r="CZ228" s="108">
        <v>0</v>
      </c>
      <c r="DA228" s="108">
        <v>0</v>
      </c>
      <c r="DB228" s="108">
        <v>0</v>
      </c>
      <c r="DD228" s="108">
        <v>0</v>
      </c>
      <c r="DE228" s="108">
        <f>SUM(CU228:DD228)</f>
        <v>8670.2800000000007</v>
      </c>
      <c r="DF228" s="108">
        <f t="shared" si="110"/>
        <v>8670.2800000000007</v>
      </c>
      <c r="DG228" s="108">
        <v>974.7</v>
      </c>
      <c r="DH228" s="108">
        <v>1102.1400000000001</v>
      </c>
      <c r="DI228" s="108">
        <v>0</v>
      </c>
      <c r="DJ228" s="108">
        <v>3554.75</v>
      </c>
      <c r="DK228" s="108">
        <v>3038.69</v>
      </c>
      <c r="DL228" s="108">
        <v>0</v>
      </c>
      <c r="DM228" s="108">
        <v>0</v>
      </c>
      <c r="DN228" s="108">
        <v>0</v>
      </c>
      <c r="DO228" s="108">
        <f t="shared" si="111"/>
        <v>8670.2800000000007</v>
      </c>
      <c r="DS228" s="108">
        <f t="shared" si="101"/>
        <v>0</v>
      </c>
      <c r="DT228" s="108">
        <v>974.70000000000027</v>
      </c>
      <c r="DU228" s="108">
        <v>1102.1399999999987</v>
      </c>
      <c r="DV228" s="108">
        <v>0</v>
      </c>
      <c r="DW228" s="108">
        <v>3554.7700000000041</v>
      </c>
      <c r="DX228" s="108">
        <v>3038.6999999999975</v>
      </c>
      <c r="DY228" s="108">
        <v>0</v>
      </c>
      <c r="DZ228" s="108">
        <v>0</v>
      </c>
      <c r="EA228" s="108">
        <v>0</v>
      </c>
      <c r="ED228" s="108">
        <v>0</v>
      </c>
      <c r="EE228" s="108">
        <f t="shared" si="102"/>
        <v>8670.3100000000013</v>
      </c>
      <c r="EF228" s="108">
        <f t="shared" si="103"/>
        <v>8670.3100000000013</v>
      </c>
      <c r="EG228" s="108">
        <v>0</v>
      </c>
      <c r="EH228" s="108">
        <v>0</v>
      </c>
      <c r="EI228" s="108">
        <v>0</v>
      </c>
      <c r="EJ228" s="108">
        <v>0</v>
      </c>
      <c r="EK228" s="108">
        <v>0</v>
      </c>
      <c r="EL228" s="108">
        <v>0</v>
      </c>
      <c r="EM228" s="108">
        <v>0</v>
      </c>
      <c r="EN228" s="108">
        <f t="shared" si="86"/>
        <v>0</v>
      </c>
      <c r="EO228" s="108">
        <v>0</v>
      </c>
      <c r="EP228" s="108">
        <v>0</v>
      </c>
      <c r="EQ228" s="108">
        <v>0</v>
      </c>
      <c r="ER228" s="108">
        <v>0</v>
      </c>
      <c r="ES228" s="108">
        <v>0</v>
      </c>
      <c r="ET228" s="108">
        <v>0</v>
      </c>
      <c r="EU228" s="108">
        <v>0</v>
      </c>
      <c r="EV228" s="108">
        <v>0</v>
      </c>
      <c r="EW228" s="108">
        <v>0</v>
      </c>
      <c r="EX228" s="108">
        <v>0</v>
      </c>
      <c r="EY228" s="108">
        <v>0</v>
      </c>
      <c r="EZ228" s="108">
        <v>0</v>
      </c>
      <c r="FC228" s="108">
        <v>0</v>
      </c>
      <c r="FD228" s="108">
        <f t="shared" si="87"/>
        <v>0</v>
      </c>
      <c r="FE228" s="108">
        <f t="shared" si="88"/>
        <v>0</v>
      </c>
      <c r="FM228" s="108">
        <f t="shared" si="89"/>
        <v>0</v>
      </c>
      <c r="FU228" s="108">
        <f t="shared" si="113"/>
        <v>0</v>
      </c>
      <c r="FV228" s="108">
        <v>0</v>
      </c>
      <c r="GB228" s="108">
        <f t="shared" si="90"/>
        <v>0</v>
      </c>
      <c r="GJ228" s="108">
        <f t="shared" si="91"/>
        <v>0</v>
      </c>
      <c r="GK228" s="108">
        <v>0</v>
      </c>
      <c r="GL228" s="108">
        <v>0</v>
      </c>
      <c r="GM228" s="108">
        <v>0</v>
      </c>
      <c r="GN228" s="108">
        <v>0</v>
      </c>
      <c r="GO228" s="108">
        <v>0</v>
      </c>
      <c r="GP228" s="108">
        <v>0</v>
      </c>
      <c r="GQ228" s="108">
        <v>0</v>
      </c>
      <c r="GR228" s="108">
        <v>0</v>
      </c>
      <c r="GS228" s="108">
        <v>0</v>
      </c>
      <c r="GT228" s="108">
        <v>0</v>
      </c>
      <c r="GU228" s="108">
        <v>0</v>
      </c>
      <c r="GV228" s="108">
        <v>0</v>
      </c>
      <c r="GX228" s="108">
        <v>0</v>
      </c>
      <c r="GY228" s="108">
        <f t="shared" si="92"/>
        <v>0</v>
      </c>
      <c r="GZ228" s="108">
        <f t="shared" si="93"/>
        <v>0</v>
      </c>
      <c r="HR228" s="108">
        <f t="shared" si="94"/>
        <v>0</v>
      </c>
      <c r="HS228" s="108">
        <v>0</v>
      </c>
      <c r="HT228" s="108">
        <v>0</v>
      </c>
      <c r="HU228" s="108">
        <v>0</v>
      </c>
      <c r="HV228" s="108">
        <v>0</v>
      </c>
      <c r="HW228" s="108">
        <v>0</v>
      </c>
      <c r="HX228" s="108">
        <v>0</v>
      </c>
      <c r="HY228" s="108">
        <v>0</v>
      </c>
      <c r="HZ228" s="108">
        <v>0</v>
      </c>
      <c r="IA228" s="108">
        <v>0</v>
      </c>
      <c r="IB228" s="108">
        <v>0</v>
      </c>
      <c r="IC228" s="108">
        <v>0</v>
      </c>
      <c r="ID228" s="108">
        <v>0</v>
      </c>
      <c r="IF228" s="108">
        <v>0</v>
      </c>
      <c r="II228" s="108">
        <f t="shared" si="95"/>
        <v>0</v>
      </c>
      <c r="IJ228" s="108">
        <f t="shared" si="96"/>
        <v>0</v>
      </c>
      <c r="IM228" s="108">
        <v>0</v>
      </c>
      <c r="IN228" s="108">
        <v>0</v>
      </c>
      <c r="IO228" s="108">
        <v>0</v>
      </c>
      <c r="IP228" s="108">
        <v>0</v>
      </c>
      <c r="IQ228" s="108">
        <v>0</v>
      </c>
      <c r="IR228" s="108">
        <v>0</v>
      </c>
      <c r="IS228" s="108">
        <v>0</v>
      </c>
      <c r="IT228" s="108">
        <v>0</v>
      </c>
      <c r="IU228" s="108">
        <v>0</v>
      </c>
      <c r="IV228" s="108">
        <v>0</v>
      </c>
      <c r="IW228" s="108">
        <v>0</v>
      </c>
      <c r="IX228" s="108">
        <v>0</v>
      </c>
      <c r="IZ228" s="108">
        <v>0</v>
      </c>
      <c r="JC228" s="108">
        <f t="shared" si="112"/>
        <v>0</v>
      </c>
      <c r="JD228" s="108">
        <f t="shared" si="97"/>
        <v>0</v>
      </c>
    </row>
    <row r="231" spans="1:264" x14ac:dyDescent="0.25">
      <c r="A231" s="125"/>
      <c r="B231" s="125"/>
      <c r="C231" s="125"/>
      <c r="D231" s="125"/>
      <c r="E231" s="126">
        <f t="shared" ref="E231:BR231" si="114">SUM(E10:E228)</f>
        <v>-1996.8000000000002</v>
      </c>
      <c r="F231" s="126">
        <f t="shared" si="114"/>
        <v>-215.04</v>
      </c>
      <c r="G231" s="126">
        <f t="shared" si="114"/>
        <v>475.65</v>
      </c>
      <c r="H231" s="126">
        <f t="shared" si="114"/>
        <v>-271.8</v>
      </c>
      <c r="I231" s="126">
        <f t="shared" si="114"/>
        <v>434.7</v>
      </c>
      <c r="J231" s="126">
        <f t="shared" si="114"/>
        <v>22.439999999999998</v>
      </c>
      <c r="K231" s="126">
        <f t="shared" si="114"/>
        <v>1035</v>
      </c>
      <c r="L231" s="126">
        <f t="shared" si="114"/>
        <v>-153.6</v>
      </c>
      <c r="M231" s="126">
        <f t="shared" si="114"/>
        <v>-153.6</v>
      </c>
      <c r="N231" s="126">
        <f t="shared" si="114"/>
        <v>16968.959999999992</v>
      </c>
      <c r="O231" s="126">
        <f t="shared" si="114"/>
        <v>16193.28</v>
      </c>
      <c r="P231" s="126">
        <f t="shared" si="114"/>
        <v>11330.66</v>
      </c>
      <c r="Q231" s="126">
        <f t="shared" si="114"/>
        <v>18425.750000000011</v>
      </c>
      <c r="R231" s="126">
        <f t="shared" si="114"/>
        <v>48854.730000000025</v>
      </c>
      <c r="S231" s="126">
        <f t="shared" si="114"/>
        <v>694.2800000000002</v>
      </c>
      <c r="T231" s="126">
        <f t="shared" si="114"/>
        <v>20927.400000000005</v>
      </c>
      <c r="U231" s="126">
        <f t="shared" si="114"/>
        <v>3000</v>
      </c>
      <c r="V231" s="126">
        <f t="shared" si="114"/>
        <v>136087.85999999999</v>
      </c>
      <c r="W231" s="126">
        <f t="shared" si="114"/>
        <v>1992.6000000000001</v>
      </c>
      <c r="X231" s="126">
        <f t="shared" si="114"/>
        <v>953.1</v>
      </c>
      <c r="Y231" s="126">
        <f t="shared" si="114"/>
        <v>87.01</v>
      </c>
      <c r="Z231" s="126">
        <f t="shared" si="114"/>
        <v>628.8599999999999</v>
      </c>
      <c r="AA231" s="126">
        <f t="shared" si="114"/>
        <v>102.5</v>
      </c>
      <c r="AB231" s="126">
        <f t="shared" si="114"/>
        <v>144</v>
      </c>
      <c r="AC231" s="126">
        <f t="shared" si="114"/>
        <v>662563.95999999926</v>
      </c>
      <c r="AD231" s="126">
        <f t="shared" si="114"/>
        <v>349549.36999999976</v>
      </c>
      <c r="AE231" s="126">
        <f t="shared" si="114"/>
        <v>54652.539999999986</v>
      </c>
      <c r="AF231" s="126">
        <f t="shared" si="114"/>
        <v>329006.28999999998</v>
      </c>
      <c r="AG231" s="126">
        <f t="shared" si="114"/>
        <v>450921.75000000012</v>
      </c>
      <c r="AH231" s="126">
        <f t="shared" si="114"/>
        <v>18247.179999999997</v>
      </c>
      <c r="AI231" s="126">
        <f t="shared" si="114"/>
        <v>68583.73000000001</v>
      </c>
      <c r="AJ231" s="126">
        <f t="shared" si="114"/>
        <v>2814</v>
      </c>
      <c r="AK231" s="126">
        <f t="shared" si="114"/>
        <v>482.03999999999996</v>
      </c>
      <c r="AL231" s="126">
        <f t="shared" si="114"/>
        <v>1936820.860000001</v>
      </c>
      <c r="AM231" s="126">
        <f t="shared" si="114"/>
        <v>2072908.7200000011</v>
      </c>
      <c r="AN231" s="126">
        <f t="shared" si="114"/>
        <v>913.68</v>
      </c>
      <c r="AO231" s="126">
        <f t="shared" si="114"/>
        <v>747.36</v>
      </c>
      <c r="AP231" s="126">
        <f t="shared" si="114"/>
        <v>658.9</v>
      </c>
      <c r="AQ231" s="126">
        <f t="shared" si="114"/>
        <v>985.87</v>
      </c>
      <c r="AR231" s="126">
        <f t="shared" si="114"/>
        <v>39</v>
      </c>
      <c r="AS231" s="126">
        <f t="shared" si="114"/>
        <v>-100</v>
      </c>
      <c r="AT231" s="126">
        <f t="shared" si="114"/>
        <v>3244.81</v>
      </c>
      <c r="AU231" s="126">
        <f t="shared" si="114"/>
        <v>-2814</v>
      </c>
      <c r="AV231" s="126">
        <f t="shared" si="114"/>
        <v>2814</v>
      </c>
      <c r="AW231" s="126">
        <f>SUM(AW10:AW228)</f>
        <v>-588.79999999999995</v>
      </c>
      <c r="AX231" s="126">
        <f t="shared" si="114"/>
        <v>-450.56</v>
      </c>
      <c r="AY231" s="126">
        <f t="shared" si="114"/>
        <v>-226.5</v>
      </c>
      <c r="AZ231" s="126">
        <f t="shared" si="114"/>
        <v>98.150000000000034</v>
      </c>
      <c r="BA231" s="126">
        <f t="shared" si="114"/>
        <v>-484.00999999999976</v>
      </c>
      <c r="BB231" s="126">
        <f t="shared" si="114"/>
        <v>-32.64</v>
      </c>
      <c r="BC231" s="126">
        <f t="shared" si="114"/>
        <v>0</v>
      </c>
      <c r="BD231" s="126">
        <f t="shared" si="114"/>
        <v>-1684.3599999999997</v>
      </c>
      <c r="BE231" s="126">
        <f t="shared" si="114"/>
        <v>-1166.08</v>
      </c>
      <c r="BF231" s="126">
        <f t="shared" si="114"/>
        <v>-477.44000000000005</v>
      </c>
      <c r="BG231" s="126">
        <f t="shared" si="114"/>
        <v>-2451.8500000000004</v>
      </c>
      <c r="BH231" s="126">
        <f t="shared" si="114"/>
        <v>-80</v>
      </c>
      <c r="BI231" s="126">
        <f t="shared" si="114"/>
        <v>52569.11</v>
      </c>
      <c r="BJ231" s="126">
        <f t="shared" si="114"/>
        <v>26649.229999999996</v>
      </c>
      <c r="BK231" s="126">
        <f t="shared" si="114"/>
        <v>32138.129999999997</v>
      </c>
      <c r="BL231" s="126">
        <f t="shared" si="114"/>
        <v>18420.68</v>
      </c>
      <c r="BM231" s="126">
        <f t="shared" si="114"/>
        <v>2591.3199999999997</v>
      </c>
      <c r="BN231" s="126">
        <f t="shared" si="114"/>
        <v>17973.420000000002</v>
      </c>
      <c r="BO231" s="126">
        <f t="shared" si="114"/>
        <v>17424.149999999998</v>
      </c>
      <c r="BP231" s="126">
        <f t="shared" si="114"/>
        <v>1180.81</v>
      </c>
      <c r="BQ231" s="126">
        <f t="shared" si="114"/>
        <v>2688.63</v>
      </c>
      <c r="BR231" s="126">
        <f t="shared" si="114"/>
        <v>167460.10999999996</v>
      </c>
      <c r="BS231" s="126">
        <f t="shared" ref="BS231:JD231" si="115">SUM(BS10:BS228)</f>
        <v>695615.76999999944</v>
      </c>
      <c r="BT231" s="126">
        <f t="shared" si="115"/>
        <v>368717.40999999974</v>
      </c>
      <c r="BU231" s="126">
        <f t="shared" si="115"/>
        <v>57243.859999999986</v>
      </c>
      <c r="BV231" s="126">
        <f t="shared" si="115"/>
        <v>347638.60999999993</v>
      </c>
      <c r="BW231" s="126">
        <f t="shared" si="115"/>
        <v>469331.77000000014</v>
      </c>
      <c r="BX231" s="126">
        <f t="shared" si="115"/>
        <v>19466.989999999998</v>
      </c>
      <c r="BY231" s="126">
        <f t="shared" si="115"/>
        <v>71272.36000000003</v>
      </c>
      <c r="BZ231" s="126">
        <f t="shared" si="115"/>
        <v>26649.229999999996</v>
      </c>
      <c r="CA231" s="126">
        <f t="shared" si="115"/>
        <v>5628</v>
      </c>
      <c r="CB231" s="126">
        <f t="shared" si="115"/>
        <v>2061564.0000000005</v>
      </c>
      <c r="CC231" s="126">
        <f t="shared" si="115"/>
        <v>2227339.75</v>
      </c>
      <c r="CD231" s="126">
        <f t="shared" si="115"/>
        <v>17906.400000000001</v>
      </c>
      <c r="CE231" s="126">
        <f t="shared" si="115"/>
        <v>11715.84</v>
      </c>
      <c r="CF231" s="126">
        <f t="shared" si="115"/>
        <v>2169.71</v>
      </c>
      <c r="CG231" s="126">
        <f t="shared" si="115"/>
        <v>12519.18</v>
      </c>
      <c r="CH231" s="126">
        <f t="shared" si="115"/>
        <v>19788.82</v>
      </c>
      <c r="CI231" s="126">
        <f t="shared" si="115"/>
        <v>688.8</v>
      </c>
      <c r="CJ231" s="126">
        <f t="shared" si="115"/>
        <v>0</v>
      </c>
      <c r="CK231" s="126">
        <f t="shared" si="115"/>
        <v>458.16</v>
      </c>
      <c r="CL231" s="126">
        <f t="shared" si="115"/>
        <v>17906.400000000001</v>
      </c>
      <c r="CM231" s="126">
        <f t="shared" si="115"/>
        <v>11715.84</v>
      </c>
      <c r="CN231" s="126">
        <f t="shared" si="115"/>
        <v>2169.71</v>
      </c>
      <c r="CO231" s="126">
        <f t="shared" si="115"/>
        <v>12519.18</v>
      </c>
      <c r="CP231" s="126">
        <f t="shared" si="115"/>
        <v>19788.82</v>
      </c>
      <c r="CQ231" s="126">
        <f t="shared" si="115"/>
        <v>688.8</v>
      </c>
      <c r="CR231" s="126">
        <f t="shared" si="115"/>
        <v>0</v>
      </c>
      <c r="CS231" s="126">
        <f t="shared" si="115"/>
        <v>458.16</v>
      </c>
      <c r="CT231" s="126">
        <f t="shared" si="115"/>
        <v>130493.82000000004</v>
      </c>
      <c r="CU231" s="126">
        <f>SUM(CU10:CU228)</f>
        <v>713522.16999999946</v>
      </c>
      <c r="CV231" s="126">
        <f>SUM(CV10:CV228)</f>
        <v>380433.24999999971</v>
      </c>
      <c r="CW231" s="126">
        <f t="shared" si="115"/>
        <v>59413.569999999985</v>
      </c>
      <c r="CX231" s="126">
        <f t="shared" si="115"/>
        <v>360157.78999999986</v>
      </c>
      <c r="CY231" s="126">
        <f t="shared" si="115"/>
        <v>489120.5900000002</v>
      </c>
      <c r="CZ231" s="126">
        <f t="shared" si="115"/>
        <v>20155.789999999997</v>
      </c>
      <c r="DA231" s="126">
        <f t="shared" si="115"/>
        <v>71272.36000000003</v>
      </c>
      <c r="DB231" s="126">
        <f t="shared" si="115"/>
        <v>27107.389999999996</v>
      </c>
      <c r="DC231" s="126">
        <f t="shared" si="115"/>
        <v>1876</v>
      </c>
      <c r="DD231" s="126">
        <f t="shared" si="115"/>
        <v>1500</v>
      </c>
      <c r="DE231" s="126">
        <f t="shared" si="115"/>
        <v>2124558.91</v>
      </c>
      <c r="DF231" s="126">
        <f t="shared" si="115"/>
        <v>2255052.7300000009</v>
      </c>
      <c r="DG231" s="126">
        <f t="shared" si="115"/>
        <v>713522.16999999946</v>
      </c>
      <c r="DH231" s="126">
        <f t="shared" si="115"/>
        <v>380433.24999999971</v>
      </c>
      <c r="DI231" s="126">
        <f t="shared" si="115"/>
        <v>59413.569999999985</v>
      </c>
      <c r="DJ231" s="126">
        <f t="shared" si="115"/>
        <v>360157.78999999986</v>
      </c>
      <c r="DK231" s="126">
        <f t="shared" si="115"/>
        <v>489120.5900000002</v>
      </c>
      <c r="DL231" s="126">
        <f t="shared" si="115"/>
        <v>20155.789999999997</v>
      </c>
      <c r="DM231" s="126">
        <f t="shared" si="115"/>
        <v>71272.36000000003</v>
      </c>
      <c r="DN231" s="126">
        <f t="shared" si="115"/>
        <v>27107.389999999996</v>
      </c>
      <c r="DO231" s="126">
        <f t="shared" si="115"/>
        <v>2121182.91</v>
      </c>
      <c r="DP231" s="126">
        <f t="shared" si="115"/>
        <v>-247.5</v>
      </c>
      <c r="DQ231" s="126">
        <f t="shared" si="115"/>
        <v>-40.5</v>
      </c>
      <c r="DR231" s="126">
        <f t="shared" si="115"/>
        <v>-40.5</v>
      </c>
      <c r="DS231" s="126">
        <f t="shared" si="115"/>
        <v>-328.5</v>
      </c>
      <c r="DT231" s="126">
        <f t="shared" si="115"/>
        <v>713522.16999999981</v>
      </c>
      <c r="DU231" s="126">
        <f t="shared" si="115"/>
        <v>380433.26999999979</v>
      </c>
      <c r="DV231" s="126">
        <f t="shared" si="115"/>
        <v>59413.73</v>
      </c>
      <c r="DW231" s="126">
        <f t="shared" si="115"/>
        <v>360157.77999999991</v>
      </c>
      <c r="DX231" s="126">
        <f t="shared" si="115"/>
        <v>489120.82000000059</v>
      </c>
      <c r="DY231" s="126">
        <f t="shared" si="115"/>
        <v>20155.729999999996</v>
      </c>
      <c r="DZ231" s="126">
        <f t="shared" si="115"/>
        <v>71272.48000000004</v>
      </c>
      <c r="EA231" s="126">
        <f t="shared" si="115"/>
        <v>27107.389999999996</v>
      </c>
      <c r="EB231" s="126">
        <f t="shared" si="115"/>
        <v>1000</v>
      </c>
      <c r="EC231" s="126">
        <f t="shared" si="115"/>
        <v>2640</v>
      </c>
      <c r="ED231" s="126">
        <f t="shared" si="115"/>
        <v>202647.68999999986</v>
      </c>
      <c r="EE231" s="126">
        <f t="shared" si="115"/>
        <v>2327471.0600000015</v>
      </c>
      <c r="EF231" s="126">
        <f t="shared" si="115"/>
        <v>2327142.5600000015</v>
      </c>
      <c r="EG231" s="126">
        <f t="shared" si="115"/>
        <v>68720.38</v>
      </c>
      <c r="EH231" s="126">
        <f t="shared" si="115"/>
        <v>48569.74</v>
      </c>
      <c r="EI231" s="126">
        <f t="shared" si="115"/>
        <v>25549.33</v>
      </c>
      <c r="EJ231" s="126">
        <f t="shared" si="115"/>
        <v>176689.33000000002</v>
      </c>
      <c r="EK231" s="126">
        <f t="shared" si="115"/>
        <v>317446.70000000007</v>
      </c>
      <c r="EL231" s="126">
        <f t="shared" si="115"/>
        <v>835.74</v>
      </c>
      <c r="EM231" s="126">
        <f t="shared" si="115"/>
        <v>52746.94</v>
      </c>
      <c r="EN231" s="126">
        <f t="shared" si="115"/>
        <v>690558.16</v>
      </c>
      <c r="EO231" s="126">
        <f t="shared" si="115"/>
        <v>933622.59</v>
      </c>
      <c r="EP231" s="126">
        <f t="shared" si="115"/>
        <v>896.5</v>
      </c>
      <c r="EQ231" s="126">
        <f t="shared" si="115"/>
        <v>893.25</v>
      </c>
      <c r="ER231" s="126">
        <f t="shared" si="115"/>
        <v>69951.540000000023</v>
      </c>
      <c r="ES231" s="126">
        <f t="shared" si="115"/>
        <v>5893.3</v>
      </c>
      <c r="ET231" s="126">
        <f t="shared" si="115"/>
        <v>677813.07000000018</v>
      </c>
      <c r="EU231" s="126">
        <f t="shared" si="115"/>
        <v>761.25</v>
      </c>
      <c r="EV231" s="126">
        <f t="shared" si="115"/>
        <v>6814.2899999999991</v>
      </c>
      <c r="EW231" s="126">
        <f t="shared" si="115"/>
        <v>494253.53999999975</v>
      </c>
      <c r="EX231" s="126">
        <f t="shared" si="115"/>
        <v>11085.14</v>
      </c>
      <c r="EY231" s="126">
        <f t="shared" si="115"/>
        <v>275546.89</v>
      </c>
      <c r="EZ231" s="126">
        <f t="shared" si="115"/>
        <v>24950.879999999997</v>
      </c>
      <c r="FA231" s="126">
        <f t="shared" si="115"/>
        <v>8442</v>
      </c>
      <c r="FB231" s="126">
        <f t="shared" si="115"/>
        <v>750</v>
      </c>
      <c r="FC231" s="126">
        <f t="shared" si="115"/>
        <v>120294.40000000004</v>
      </c>
      <c r="FD231" s="126">
        <f t="shared" si="115"/>
        <v>2631968.6400000015</v>
      </c>
      <c r="FE231" s="126">
        <f t="shared" si="115"/>
        <v>3322526.8000000012</v>
      </c>
      <c r="FF231" s="126">
        <f t="shared" si="115"/>
        <v>-26129.239999999998</v>
      </c>
      <c r="FG231" s="126">
        <f t="shared" si="115"/>
        <v>-24012.17</v>
      </c>
      <c r="FH231" s="126">
        <f t="shared" si="115"/>
        <v>-12818.17</v>
      </c>
      <c r="FI231" s="126">
        <f t="shared" si="115"/>
        <v>-88659.1</v>
      </c>
      <c r="FJ231" s="126">
        <f t="shared" si="115"/>
        <v>-157988.26999999999</v>
      </c>
      <c r="FK231" s="126">
        <f t="shared" si="115"/>
        <v>795</v>
      </c>
      <c r="FL231" s="126">
        <f t="shared" si="115"/>
        <v>-11067.81</v>
      </c>
      <c r="FM231" s="126">
        <f t="shared" si="115"/>
        <v>-319879.75999999995</v>
      </c>
      <c r="FN231" s="126">
        <f t="shared" si="115"/>
        <v>-8164.8</v>
      </c>
      <c r="FO231" s="126">
        <f t="shared" si="115"/>
        <v>-729</v>
      </c>
      <c r="FP231" s="126">
        <f t="shared" si="115"/>
        <v>0</v>
      </c>
      <c r="FQ231" s="126">
        <f t="shared" si="115"/>
        <v>0</v>
      </c>
      <c r="FR231" s="126">
        <f t="shared" si="115"/>
        <v>-1470.16</v>
      </c>
      <c r="FS231" s="126">
        <f t="shared" si="115"/>
        <v>-785</v>
      </c>
      <c r="FT231" s="126">
        <f t="shared" si="115"/>
        <v>-729</v>
      </c>
      <c r="FU231" s="126">
        <f t="shared" si="115"/>
        <v>-11877.96</v>
      </c>
      <c r="FV231" s="126">
        <f t="shared" si="115"/>
        <v>27352.240000000013</v>
      </c>
      <c r="FW231" s="126">
        <f t="shared" si="115"/>
        <v>10000</v>
      </c>
      <c r="FX231" s="126">
        <f t="shared" si="115"/>
        <v>-118.65</v>
      </c>
      <c r="FY231" s="126">
        <f t="shared" si="115"/>
        <v>-1329.3000000000002</v>
      </c>
      <c r="FZ231" s="126">
        <f t="shared" si="115"/>
        <v>259.44</v>
      </c>
      <c r="GA231" s="126">
        <f t="shared" si="115"/>
        <v>304.54000000000002</v>
      </c>
      <c r="GB231" s="126">
        <f t="shared" si="115"/>
        <v>36468.270000000004</v>
      </c>
      <c r="GC231" s="126">
        <f t="shared" si="115"/>
        <v>-64.86</v>
      </c>
      <c r="GD231" s="126">
        <f t="shared" si="115"/>
        <v>-213.57</v>
      </c>
      <c r="GE231" s="126">
        <f t="shared" si="115"/>
        <v>-63.45</v>
      </c>
      <c r="GF231" s="126">
        <f t="shared" si="115"/>
        <v>-6</v>
      </c>
      <c r="GG231" s="126">
        <f t="shared" si="115"/>
        <v>-17.55</v>
      </c>
      <c r="GH231" s="126">
        <f t="shared" si="115"/>
        <v>-36</v>
      </c>
      <c r="GI231" s="126">
        <f t="shared" si="115"/>
        <v>-60</v>
      </c>
      <c r="GJ231" s="126">
        <f t="shared" si="115"/>
        <v>-461.43</v>
      </c>
      <c r="GK231" s="126">
        <f t="shared" si="115"/>
        <v>932649.69</v>
      </c>
      <c r="GL231" s="126">
        <f t="shared" si="115"/>
        <v>896.5</v>
      </c>
      <c r="GM231" s="126">
        <f t="shared" si="115"/>
        <v>893.25</v>
      </c>
      <c r="GN231" s="126">
        <f t="shared" si="115"/>
        <v>69688.530000000013</v>
      </c>
      <c r="GO231" s="126">
        <f t="shared" si="115"/>
        <v>5860.05</v>
      </c>
      <c r="GP231" s="126">
        <f t="shared" si="115"/>
        <v>666745.22000000009</v>
      </c>
      <c r="GQ231" s="126">
        <f t="shared" si="115"/>
        <v>761.25</v>
      </c>
      <c r="GR231" s="126">
        <f t="shared" si="115"/>
        <v>6814.2899999999991</v>
      </c>
      <c r="GS231" s="126">
        <f t="shared" si="115"/>
        <v>494196.83999999973</v>
      </c>
      <c r="GT231" s="126">
        <f t="shared" si="115"/>
        <v>11085.14</v>
      </c>
      <c r="GU231" s="126">
        <f t="shared" si="115"/>
        <v>275263.39</v>
      </c>
      <c r="GV231" s="126">
        <f t="shared" si="115"/>
        <v>23621.579999999994</v>
      </c>
      <c r="GW231" s="126">
        <f t="shared" si="115"/>
        <v>7504</v>
      </c>
      <c r="GX231" s="126">
        <f t="shared" si="115"/>
        <v>27352.240000000013</v>
      </c>
      <c r="GY231" s="126">
        <f t="shared" si="115"/>
        <v>2523331.9699999993</v>
      </c>
      <c r="GZ231" s="126">
        <f t="shared" si="115"/>
        <v>2547922.2799999989</v>
      </c>
      <c r="HA231" s="126">
        <f t="shared" si="115"/>
        <v>-2089.8000000000002</v>
      </c>
      <c r="HB231" s="126">
        <f t="shared" si="115"/>
        <v>-108</v>
      </c>
      <c r="HC231" s="126">
        <f t="shared" si="115"/>
        <v>-2197.8000000000002</v>
      </c>
      <c r="HD231" s="126">
        <f t="shared" si="115"/>
        <v>10000</v>
      </c>
      <c r="HE231" s="126">
        <f t="shared" si="115"/>
        <v>-518.88</v>
      </c>
      <c r="HF231" s="126">
        <f t="shared" si="115"/>
        <v>-142.38</v>
      </c>
      <c r="HG231" s="126">
        <f t="shared" si="115"/>
        <v>-18</v>
      </c>
      <c r="HH231" s="126">
        <f t="shared" si="115"/>
        <v>-569.52</v>
      </c>
      <c r="HI231" s="126">
        <f t="shared" si="115"/>
        <v>-32.4</v>
      </c>
      <c r="HJ231" s="126">
        <f t="shared" si="115"/>
        <v>-162</v>
      </c>
      <c r="HK231" s="126">
        <f t="shared" si="115"/>
        <v>972.9</v>
      </c>
      <c r="HL231" s="126">
        <f t="shared" si="115"/>
        <v>263.01</v>
      </c>
      <c r="HM231" s="126">
        <f t="shared" si="115"/>
        <v>33.25</v>
      </c>
      <c r="HN231" s="126">
        <f t="shared" si="115"/>
        <v>1067.8499999999999</v>
      </c>
      <c r="HO231" s="126">
        <f t="shared" si="115"/>
        <v>56.7</v>
      </c>
      <c r="HP231" s="126">
        <f t="shared" si="115"/>
        <v>283.5</v>
      </c>
      <c r="HQ231" s="126">
        <f t="shared" si="115"/>
        <v>-94.92</v>
      </c>
      <c r="HR231" s="126">
        <f t="shared" si="115"/>
        <v>1139.1099999999997</v>
      </c>
      <c r="HS231" s="126">
        <f t="shared" si="115"/>
        <v>934400.91</v>
      </c>
      <c r="HT231" s="126">
        <f t="shared" si="115"/>
        <v>896.5</v>
      </c>
      <c r="HU231" s="126">
        <f t="shared" si="115"/>
        <v>893.25</v>
      </c>
      <c r="HV231" s="126">
        <f t="shared" si="115"/>
        <v>69951.540000000023</v>
      </c>
      <c r="HW231" s="126">
        <f t="shared" si="115"/>
        <v>5893.25</v>
      </c>
      <c r="HX231" s="126">
        <f t="shared" si="115"/>
        <v>668850.95000000019</v>
      </c>
      <c r="HY231" s="126">
        <f t="shared" si="115"/>
        <v>761.25</v>
      </c>
      <c r="HZ231" s="126">
        <f t="shared" si="115"/>
        <v>6814.2899999999991</v>
      </c>
      <c r="IA231" s="126">
        <f t="shared" si="115"/>
        <v>494253.53999999975</v>
      </c>
      <c r="IB231" s="126">
        <f t="shared" si="115"/>
        <v>11085.14</v>
      </c>
      <c r="IC231" s="126">
        <f t="shared" si="115"/>
        <v>275546.89</v>
      </c>
      <c r="ID231" s="126">
        <f t="shared" si="115"/>
        <v>23621.579999999994</v>
      </c>
      <c r="IE231" s="126">
        <f t="shared" si="115"/>
        <v>5628</v>
      </c>
      <c r="IF231" s="126">
        <f t="shared" si="115"/>
        <v>27352.240000000013</v>
      </c>
      <c r="IG231" s="126">
        <f t="shared" si="115"/>
        <v>1000</v>
      </c>
      <c r="IH231" s="126">
        <f t="shared" si="115"/>
        <v>1080</v>
      </c>
      <c r="II231" s="126">
        <f t="shared" si="115"/>
        <v>2528029.3299999991</v>
      </c>
      <c r="IJ231" s="126">
        <f t="shared" si="115"/>
        <v>2529168.4399999995</v>
      </c>
      <c r="IK231" s="126">
        <f t="shared" si="115"/>
        <v>5000</v>
      </c>
      <c r="IL231" s="126">
        <f t="shared" si="115"/>
        <v>0</v>
      </c>
      <c r="IM231" s="126">
        <f t="shared" si="115"/>
        <v>934400.43000000028</v>
      </c>
      <c r="IN231" s="126">
        <f t="shared" si="115"/>
        <v>896.5</v>
      </c>
      <c r="IO231" s="126">
        <f t="shared" si="115"/>
        <v>893.25</v>
      </c>
      <c r="IP231" s="126">
        <f t="shared" si="115"/>
        <v>69950.969999999987</v>
      </c>
      <c r="IQ231" s="126">
        <f t="shared" si="115"/>
        <v>5893.25</v>
      </c>
      <c r="IR231" s="126">
        <f t="shared" si="115"/>
        <v>673850.46000000008</v>
      </c>
      <c r="IS231" s="126">
        <f t="shared" si="115"/>
        <v>761.25</v>
      </c>
      <c r="IT231" s="126">
        <f t="shared" si="115"/>
        <v>6814.2899999999991</v>
      </c>
      <c r="IU231" s="126">
        <f t="shared" si="115"/>
        <v>494253.35999999964</v>
      </c>
      <c r="IV231" s="126">
        <f t="shared" si="115"/>
        <v>11085.08</v>
      </c>
      <c r="IW231" s="126">
        <f t="shared" si="115"/>
        <v>275546.57999999996</v>
      </c>
      <c r="IX231" s="126">
        <f t="shared" si="115"/>
        <v>23621.569999999996</v>
      </c>
      <c r="IY231" s="126">
        <f t="shared" si="115"/>
        <v>3752</v>
      </c>
      <c r="IZ231" s="126">
        <f t="shared" si="115"/>
        <v>27062.130000000012</v>
      </c>
      <c r="JA231" s="126">
        <f t="shared" si="115"/>
        <v>1200</v>
      </c>
      <c r="JB231" s="126">
        <f t="shared" si="115"/>
        <v>82673.459999999992</v>
      </c>
      <c r="JC231" s="126">
        <f t="shared" si="115"/>
        <v>2612654.5799999996</v>
      </c>
      <c r="JD231" s="126">
        <f t="shared" si="115"/>
        <v>2617654.5799999996</v>
      </c>
    </row>
    <row r="232" spans="1:264" x14ac:dyDescent="0.25">
      <c r="AC232" s="108">
        <f>AC231*5</f>
        <v>3312819.7999999961</v>
      </c>
      <c r="AD232" s="108">
        <f t="shared" ref="AD232:AI232" si="116">AD231*5</f>
        <v>1747746.8499999987</v>
      </c>
      <c r="AE232" s="108">
        <f t="shared" si="116"/>
        <v>273262.69999999995</v>
      </c>
      <c r="AF232" s="108">
        <f t="shared" si="116"/>
        <v>1645031.45</v>
      </c>
      <c r="AG232" s="108">
        <f t="shared" si="116"/>
        <v>2254608.7500000005</v>
      </c>
      <c r="AH232" s="108">
        <f t="shared" si="116"/>
        <v>91235.89999999998</v>
      </c>
      <c r="AI232" s="108">
        <f t="shared" si="116"/>
        <v>342918.65</v>
      </c>
    </row>
    <row r="233" spans="1:264" x14ac:dyDescent="0.25">
      <c r="A233" s="107">
        <v>730117</v>
      </c>
      <c r="B233" s="119"/>
    </row>
    <row r="234" spans="1:264" x14ac:dyDescent="0.25">
      <c r="A234" s="107">
        <v>730183</v>
      </c>
      <c r="B234" s="119"/>
      <c r="EF234" s="108" t="s">
        <v>34</v>
      </c>
      <c r="EG234" s="108">
        <v>-2089.8000000000002</v>
      </c>
      <c r="EH234" s="108">
        <v>0</v>
      </c>
      <c r="EI234" s="108">
        <v>0</v>
      </c>
      <c r="EJ234" s="108">
        <v>0.01</v>
      </c>
      <c r="EK234" s="108">
        <v>0</v>
      </c>
      <c r="EL234" s="108">
        <v>0</v>
      </c>
      <c r="EM234" s="108">
        <v>-108</v>
      </c>
      <c r="FC234" s="108">
        <v>322942.09028728079</v>
      </c>
    </row>
    <row r="235" spans="1:264" x14ac:dyDescent="0.25">
      <c r="A235" s="107">
        <v>730182</v>
      </c>
      <c r="EF235" s="108" t="s">
        <v>35</v>
      </c>
      <c r="EG235" s="108">
        <v>43.2</v>
      </c>
      <c r="EH235" s="108">
        <v>-1620</v>
      </c>
      <c r="EI235" s="108">
        <v>0</v>
      </c>
      <c r="EJ235" s="108">
        <v>0</v>
      </c>
      <c r="EK235" s="108">
        <v>0</v>
      </c>
      <c r="EL235" s="108">
        <v>0</v>
      </c>
      <c r="EM235" s="108">
        <v>0</v>
      </c>
      <c r="EN235" s="108">
        <v>-1576.8</v>
      </c>
    </row>
    <row r="236" spans="1:264" x14ac:dyDescent="0.25">
      <c r="A236" s="107">
        <v>730179</v>
      </c>
      <c r="FC236" s="108">
        <f>ED231+FC231</f>
        <v>322942.08999999991</v>
      </c>
    </row>
    <row r="237" spans="1:264" x14ac:dyDescent="0.25">
      <c r="A237" s="107">
        <v>536112</v>
      </c>
    </row>
    <row r="238" spans="1:264" x14ac:dyDescent="0.25">
      <c r="A238" s="107">
        <v>730180</v>
      </c>
    </row>
    <row r="239" spans="1:264" x14ac:dyDescent="0.25">
      <c r="A239" s="107">
        <v>730178</v>
      </c>
      <c r="B239" s="119"/>
      <c r="FC239" s="108">
        <f>FC234-FC236</f>
        <v>2.8728088364005089E-4</v>
      </c>
    </row>
    <row r="243" spans="3:4" x14ac:dyDescent="0.25">
      <c r="C243" s="127"/>
      <c r="D243" s="127"/>
    </row>
    <row r="254" spans="3:4" x14ac:dyDescent="0.25">
      <c r="C254" s="125"/>
      <c r="D254" s="125"/>
    </row>
  </sheetData>
  <pageMargins left="0.70866141732283472" right="0.70866141732283472" top="0.74803149606299213" bottom="0.74803149606299213" header="0.31496062992125984" footer="0.31496062992125984"/>
  <pageSetup paperSize="8" scale="1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4b6ea018057e09241396d3f3b652a836">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f29910657b553119292df84b1079b881"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f V a X T M e 5 7 U m n A A A A + A A A A B I A H A B D b 2 5 m a W c v U G F j a 2 F n Z S 5 4 b W w g o h g A K K A U A A A A A A A A A A A A A A A A A A A A A A A A A A A A h Y + 9 D o I w G E V f h X S n P 8 C A 5 K M k O r h I Y m J i X J t a o R G K o c X y b g 4 + k q 8 g i a J u j v f k D O c + b n c o x r Y J r q q 3 u j M 5 Y p i i Q B n Z H b W p c j S 4 U 5 i i g s N W y L O o V D D J x m a j P e a o d u 6 S E e K 9 x z 7 G X V + R i F J G D u V m J 2 v V C v S R 9 X 8 5 1 M Y 6 Y a R C H P a v G B 7 h Z I G T N G Y 4 T h m Q G U O p z V e J p m J M g f x A W A 2 N G 3 r F l Q n X S y D z B P J + w Z 9 Q S w M E F A A C A A g A f V a X 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W l 0 w o i k e 4 D g A A A B E A A A A T A B w A R m 9 y b X V s Y X M v U 2 V j d G l v b j E u b S C i G A A o o B Q A A A A A A A A A A A A A A A A A A A A A A A A A A A A r T k 0 u y c z P U w i G 0 I b W A F B L A Q I t A B Q A A g A I A H 1 W l 0 z H u e 1 J p w A A A P g A A A A S A A A A A A A A A A A A A A A A A A A A A A B D b 2 5 m a W c v U G F j a 2 F n Z S 5 4 b W x Q S w E C L Q A U A A I A C A B 9 V p d M D 8 r p q 6 Q A A A D p A A A A E w A A A A A A A A A A A A A A A A D z A A A A W 0 N v b n R l b n R f V H l w Z X N d L n h t b F B L A Q I t A B Q A A g A I A H 1 W l 0 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0 T x x a o l 1 L S q u h u 0 1 T s M N 1 A A A A A A I A A A A A A A N m A A D A A A A A E A A A A L W C y 5 t Z A y H y v b 8 P K k 3 b o 7 g A A A A A B I A A A K A A A A A Q A A A A w c / + k M G r 9 Y x X s A 8 M q J B V n F A A A A C 7 h / C 5 I 7 W O b m l 5 f 8 1 J g M 1 w 1 j r A 8 p W O T T J q u / i N W B J x 3 9 3 6 J / c A L T C w q 5 O M Y D N q p I g 1 l g + B N f C F c B a o I M I L t S / u b k u j O 7 n v m l c M W N K h k m p G y x Q A A A D d 0 D e c J R P 2 5 C X t A 8 N P f 4 0 W N Z 9 + G Q = = < / D a t a M a s h u p > 
</file>

<file path=customXml/itemProps1.xml><?xml version="1.0" encoding="utf-8"?>
<ds:datastoreItem xmlns:ds="http://schemas.openxmlformats.org/officeDocument/2006/customXml" ds:itemID="{07D2E163-45A0-498A-BB8E-8E1D33BB734F}">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2.xml><?xml version="1.0" encoding="utf-8"?>
<ds:datastoreItem xmlns:ds="http://schemas.openxmlformats.org/officeDocument/2006/customXml" ds:itemID="{C9BB355E-2EC9-4C21-9B22-882AC7E28C7F}">
  <ds:schemaRefs>
    <ds:schemaRef ds:uri="http://schemas.microsoft.com/sharepoint/v3/contenttype/forms"/>
  </ds:schemaRefs>
</ds:datastoreItem>
</file>

<file path=customXml/itemProps3.xml><?xml version="1.0" encoding="utf-8"?>
<ds:datastoreItem xmlns:ds="http://schemas.openxmlformats.org/officeDocument/2006/customXml" ds:itemID="{44C85783-3525-4D10-A746-E531BBDB4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AA2F99-214C-468A-AE63-9126D824AD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Print</vt:lpstr>
      <vt:lpstr>funds</vt:lpstr>
      <vt:lpstr>Print!Print_Area</vt:lpstr>
    </vt:vector>
  </TitlesOfParts>
  <Manager/>
  <Company>North Somerset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North Somerset Council</dc:creator>
  <cp:keywords/>
  <dc:description/>
  <cp:lastModifiedBy>Vicki Burt</cp:lastModifiedBy>
  <cp:revision/>
  <dcterms:created xsi:type="dcterms:W3CDTF">2011-11-29T11:01:58Z</dcterms:created>
  <dcterms:modified xsi:type="dcterms:W3CDTF">2025-12-23T12:22:36Z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Order">
    <vt:r8>100</vt:r8>
  </property>
  <property fmtid="{D5CDD505-2E9C-101B-9397-08002B2CF9AE}" pid="4" name="MediaServiceImageTags">
    <vt:lpwstr/>
  </property>
</Properties>
</file>