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somerset-my.sharepoint.com/personal/katy_brown_n-somerset_gov_uk/Documents/Desktop/"/>
    </mc:Choice>
  </mc:AlternateContent>
  <xr:revisionPtr revIDLastSave="0" documentId="8_{AE9D8F3E-D980-4256-817A-9287F34B2EE0}" xr6:coauthVersionLast="47" xr6:coauthVersionMax="47" xr10:uidLastSave="{00000000-0000-0000-0000-000000000000}"/>
  <bookViews>
    <workbookView xWindow="0" yWindow="0" windowWidth="23040" windowHeight="12360" xr2:uid="{21CB5123-9051-464F-8A91-305AEBCF70AF}"/>
  </bookViews>
  <sheets>
    <sheet name="Detail" sheetId="1" r:id="rId1"/>
    <sheet name="Summary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1" i="2" l="1"/>
  <c r="L31" i="2"/>
  <c r="K31" i="2"/>
  <c r="J31" i="2"/>
  <c r="I31" i="2"/>
  <c r="H31" i="2"/>
  <c r="G31" i="2"/>
  <c r="F31" i="2"/>
  <c r="E31" i="2"/>
  <c r="D31" i="2"/>
  <c r="C31" i="2"/>
  <c r="N31" i="2"/>
  <c r="O31" i="2" l="1"/>
  <c r="O30" i="2"/>
  <c r="G11" i="1"/>
  <c r="I36" i="1" l="1"/>
  <c r="H36" i="1"/>
  <c r="G36" i="1"/>
  <c r="I27" i="1"/>
  <c r="N30" i="2" s="1"/>
  <c r="H27" i="1"/>
  <c r="M30" i="2" s="1"/>
  <c r="G27" i="1"/>
  <c r="L30" i="2" s="1"/>
  <c r="F30" i="2"/>
  <c r="H38" i="1" l="1"/>
  <c r="I38" i="1"/>
  <c r="G38" i="1"/>
  <c r="F11" i="1"/>
  <c r="F27" i="1" s="1"/>
  <c r="F36" i="1"/>
  <c r="K4" i="2" s="1"/>
  <c r="E36" i="1"/>
  <c r="J4" i="2" s="1"/>
  <c r="D36" i="1"/>
  <c r="I4" i="2" s="1"/>
  <c r="H4" i="2"/>
  <c r="G4" i="2"/>
  <c r="E4" i="2"/>
  <c r="D4" i="2"/>
  <c r="C4" i="2"/>
  <c r="E27" i="1"/>
  <c r="J30" i="2" s="1"/>
  <c r="D27" i="1"/>
  <c r="I30" i="2" s="1"/>
  <c r="H30" i="2"/>
  <c r="E3" i="2" l="1"/>
  <c r="E30" i="2"/>
  <c r="K3" i="2"/>
  <c r="K30" i="2"/>
  <c r="C3" i="2"/>
  <c r="C30" i="2"/>
  <c r="E5" i="2"/>
  <c r="K5" i="2"/>
  <c r="C5" i="2"/>
  <c r="F38" i="1"/>
  <c r="D38" i="1"/>
  <c r="E38" i="1"/>
  <c r="D30" i="2"/>
  <c r="F4" i="2"/>
  <c r="G30" i="2" l="1"/>
  <c r="D3" i="2"/>
  <c r="D5" i="2" s="1"/>
  <c r="I3" i="2"/>
  <c r="I5" i="2" s="1"/>
  <c r="F3" i="2"/>
  <c r="F5" i="2" s="1"/>
  <c r="J3" i="2"/>
  <c r="J5" i="2" s="1"/>
  <c r="H3" i="2"/>
  <c r="H5" i="2" s="1"/>
  <c r="G3" i="2" l="1"/>
  <c r="G5" i="2" s="1"/>
</calcChain>
</file>

<file path=xl/sharedStrings.xml><?xml version="1.0" encoding="utf-8"?>
<sst xmlns="http://schemas.openxmlformats.org/spreadsheetml/2006/main" count="74" uniqueCount="51">
  <si>
    <t>2017/18</t>
  </si>
  <si>
    <t>2016/17</t>
  </si>
  <si>
    <t>2018/19</t>
  </si>
  <si>
    <t>2019/20</t>
  </si>
  <si>
    <t>2020/21</t>
  </si>
  <si>
    <t>Emergency Active Travel Fund - Tranche 1</t>
  </si>
  <si>
    <t>Emergency Active Travel Fund - Tranche 2</t>
  </si>
  <si>
    <t>MRN - A38 Bristol Airport Access Improvement</t>
  </si>
  <si>
    <t>NSC Capital</t>
  </si>
  <si>
    <t>LTP - Local Transport Plan Integrated Transport Block</t>
  </si>
  <si>
    <t>LTP - Highways Maintenance Block (needs element)</t>
  </si>
  <si>
    <t>LTP - Highways Maintenance Block (incentive element)</t>
  </si>
  <si>
    <t>TGD100</t>
  </si>
  <si>
    <t>Code</t>
  </si>
  <si>
    <t>TGD104</t>
  </si>
  <si>
    <t>Pothole Action and Challenge Funds</t>
  </si>
  <si>
    <t>A371 Safer Roads</t>
  </si>
  <si>
    <t>TGD111</t>
  </si>
  <si>
    <t>TOTAL</t>
  </si>
  <si>
    <t>Highway Routine Maintenance, Safety &amp; Environment Operations</t>
  </si>
  <si>
    <t>Highway Traffic Management &amp; Road Safety Ops</t>
  </si>
  <si>
    <t>Highway Winter Service</t>
  </si>
  <si>
    <t>Highways Management &amp; Support - Operations</t>
  </si>
  <si>
    <t>Highways Structural Maintenance operations</t>
  </si>
  <si>
    <t>HIGHWINTER</t>
  </si>
  <si>
    <t>HIGHTRAFFOPS</t>
  </si>
  <si>
    <t>HIGHSUPTOP</t>
  </si>
  <si>
    <t>HIGHSTRUCTOP</t>
  </si>
  <si>
    <t>HIGHMTCEOPS</t>
  </si>
  <si>
    <t>CAPITAL SUBTOTAL</t>
  </si>
  <si>
    <t>REVENUE SUBTOTAL</t>
  </si>
  <si>
    <t>Capital</t>
  </si>
  <si>
    <t>Revenue</t>
  </si>
  <si>
    <t>Total</t>
  </si>
  <si>
    <t>Funding</t>
  </si>
  <si>
    <t>Highways Capital Funding / Highways Ops Revenue Funding</t>
  </si>
  <si>
    <t>2021/22</t>
  </si>
  <si>
    <t>2013/14</t>
  </si>
  <si>
    <t>2014/15</t>
  </si>
  <si>
    <t>2015/16</t>
  </si>
  <si>
    <t>TGD121</t>
  </si>
  <si>
    <t>Transport Damaged Roads</t>
  </si>
  <si>
    <t>LTP - Highways Winter Damage Grant</t>
  </si>
  <si>
    <t>2022/23</t>
  </si>
  <si>
    <t>2023/24</t>
  </si>
  <si>
    <t>2024/25</t>
  </si>
  <si>
    <t>Additional Pothole Funds</t>
  </si>
  <si>
    <t>Network North Resurfacing Fund</t>
  </si>
  <si>
    <t>Govt grants</t>
  </si>
  <si>
    <t>NSC funding</t>
  </si>
  <si>
    <t>NSC Capital Overhead - with MTFP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</si>
</sst>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sz val="8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8">
    <xf numFmtId="0" fontId="0" fillId="0" borderId="0" xfId="0"/>
    <xf numFmtId="3" fontId="0" fillId="0" borderId="4" xfId="0" applyNumberFormat="1" applyBorder="1"/>
    <xf numFmtId="3" fontId="0" fillId="0" borderId="3" xfId="0" applyNumberFormat="1" applyBorder="1"/>
    <xf numFmtId="3" fontId="0" fillId="0" borderId="9" xfId="0" applyNumberFormat="1" applyBorder="1"/>
    <xf numFmtId="164" fontId="0" fillId="0" borderId="0" xfId="1" applyNumberFormat="1" applyFont="1"/>
    <xf numFmtId="0" fontId="1" fillId="0" borderId="1" xfId="0" applyFont="1" applyBorder="1" applyAlignment="1">
      <alignment horizontal="center"/>
    </xf>
    <xf numFmtId="0" fontId="0" fillId="0" borderId="1" xfId="0" applyBorder="1"/>
    <xf numFmtId="164" fontId="0" fillId="0" borderId="1" xfId="1" applyNumberFormat="1" applyFont="1" applyBorder="1"/>
    <xf numFmtId="0" fontId="1" fillId="0" borderId="1" xfId="0" applyFont="1" applyBorder="1"/>
    <xf numFmtId="164" fontId="1" fillId="0" borderId="1" xfId="1" applyNumberFormat="1" applyFont="1" applyBorder="1"/>
    <xf numFmtId="164" fontId="0" fillId="0" borderId="9" xfId="1" applyNumberFormat="1" applyFont="1" applyFill="1" applyBorder="1"/>
    <xf numFmtId="0" fontId="1" fillId="0" borderId="0" xfId="0" applyFont="1"/>
    <xf numFmtId="0" fontId="0" fillId="0" borderId="1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0" xfId="0" applyBorder="1"/>
    <xf numFmtId="0" fontId="0" fillId="0" borderId="5" xfId="0" applyBorder="1"/>
    <xf numFmtId="0" fontId="0" fillId="0" borderId="10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9" xfId="0" applyBorder="1"/>
    <xf numFmtId="0" fontId="0" fillId="0" borderId="4" xfId="0" applyBorder="1"/>
    <xf numFmtId="3" fontId="0" fillId="0" borderId="0" xfId="0" applyNumberFormat="1"/>
    <xf numFmtId="0" fontId="1" fillId="0" borderId="5" xfId="0" applyFont="1" applyBorder="1" applyAlignment="1">
      <alignment horizontal="right"/>
    </xf>
    <xf numFmtId="3" fontId="1" fillId="0" borderId="11" xfId="0" applyNumberFormat="1" applyFont="1" applyBorder="1"/>
    <xf numFmtId="3" fontId="1" fillId="0" borderId="12" xfId="0" applyNumberFormat="1" applyFont="1" applyBorder="1"/>
    <xf numFmtId="3" fontId="0" fillId="2" borderId="4" xfId="0" applyNumberFormat="1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Summary!$B$3</c:f>
              <c:strCache>
                <c:ptCount val="1"/>
                <c:pt idx="0">
                  <c:v>Capital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Summary!$C$2:$K$2</c:f>
              <c:strCache>
                <c:ptCount val="9"/>
                <c:pt idx="0">
                  <c:v>2013/14</c:v>
                </c:pt>
                <c:pt idx="1">
                  <c:v>2014/15</c:v>
                </c:pt>
                <c:pt idx="2">
                  <c:v>2015/16</c:v>
                </c:pt>
                <c:pt idx="3">
                  <c:v>2016/17</c:v>
                </c:pt>
                <c:pt idx="4">
                  <c:v>2017/18</c:v>
                </c:pt>
                <c:pt idx="5">
                  <c:v>2018/19</c:v>
                </c:pt>
                <c:pt idx="6">
                  <c:v>2019/20</c:v>
                </c:pt>
                <c:pt idx="7">
                  <c:v>2020/21</c:v>
                </c:pt>
                <c:pt idx="8">
                  <c:v>2021/22</c:v>
                </c:pt>
              </c:strCache>
            </c:strRef>
          </c:cat>
          <c:val>
            <c:numRef>
              <c:f>Summary!$C$3:$K$3</c:f>
              <c:numCache>
                <c:formatCode>_-* #,##0_-;\-* #,##0_-;_-* "-"??_-;_-@_-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8751795</c:v>
                </c:pt>
                <c:pt idx="7">
                  <c:v>9145747</c:v>
                </c:pt>
                <c:pt idx="8">
                  <c:v>7241000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9E-4F2F-B062-D10C0F556A2F}"/>
            </c:ext>
          </c:extLst>
        </c:ser>
        <c:ser>
          <c:idx val="1"/>
          <c:order val="1"/>
          <c:tx>
            <c:strRef>
              <c:f>Summary!$B$4</c:f>
              <c:strCache>
                <c:ptCount val="1"/>
                <c:pt idx="0">
                  <c:v>Revenue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Summary!$C$2:$K$2</c:f>
              <c:strCache>
                <c:ptCount val="9"/>
                <c:pt idx="0">
                  <c:v>2013/14</c:v>
                </c:pt>
                <c:pt idx="1">
                  <c:v>2014/15</c:v>
                </c:pt>
                <c:pt idx="2">
                  <c:v>2015/16</c:v>
                </c:pt>
                <c:pt idx="3">
                  <c:v>2016/17</c:v>
                </c:pt>
                <c:pt idx="4">
                  <c:v>2017/18</c:v>
                </c:pt>
                <c:pt idx="5">
                  <c:v>2018/19</c:v>
                </c:pt>
                <c:pt idx="6">
                  <c:v>2019/20</c:v>
                </c:pt>
                <c:pt idx="7">
                  <c:v>2020/21</c:v>
                </c:pt>
                <c:pt idx="8">
                  <c:v>2021/22</c:v>
                </c:pt>
              </c:strCache>
            </c:strRef>
          </c:cat>
          <c:val>
            <c:numRef>
              <c:f>Summary!$C$4:$K$4</c:f>
              <c:numCache>
                <c:formatCode>_-* #,##0_-;\-* #,##0_-;_-* "-"??_-;_-@_-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3264190</c:v>
                </c:pt>
                <c:pt idx="7">
                  <c:v>3501540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9E-4F2F-B062-D10C0F556A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12078336"/>
        <c:axId val="612078992"/>
      </c:barChart>
      <c:catAx>
        <c:axId val="612078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2078992"/>
        <c:crossesAt val="0"/>
        <c:auto val="1"/>
        <c:lblAlgn val="ctr"/>
        <c:lblOffset val="100"/>
        <c:noMultiLvlLbl val="0"/>
      </c:catAx>
      <c:valAx>
        <c:axId val="612078992"/>
        <c:scaling>
          <c:orientation val="minMax"/>
          <c:max val="13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2078336"/>
        <c:crosses val="autoZero"/>
        <c:crossBetween val="between"/>
        <c:majorUnit val="10000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Capital funding for Highways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Summary!$B$30</c:f>
              <c:strCache>
                <c:ptCount val="1"/>
                <c:pt idx="0">
                  <c:v>Govt grants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Summary!$C$29:$N$29</c:f>
              <c:strCache>
                <c:ptCount val="12"/>
                <c:pt idx="0">
                  <c:v>2013/14</c:v>
                </c:pt>
                <c:pt idx="1">
                  <c:v>2014/15</c:v>
                </c:pt>
                <c:pt idx="2">
                  <c:v>2015/16</c:v>
                </c:pt>
                <c:pt idx="3">
                  <c:v>2016/17</c:v>
                </c:pt>
                <c:pt idx="4">
                  <c:v>2017/18</c:v>
                </c:pt>
                <c:pt idx="5">
                  <c:v>2018/19</c:v>
                </c:pt>
                <c:pt idx="6">
                  <c:v>2019/20</c:v>
                </c:pt>
                <c:pt idx="7">
                  <c:v>2020/21</c:v>
                </c:pt>
                <c:pt idx="8">
                  <c:v>2021/22</c:v>
                </c:pt>
                <c:pt idx="9">
                  <c:v>2022/23</c:v>
                </c:pt>
                <c:pt idx="10">
                  <c:v>2023/24</c:v>
                </c:pt>
                <c:pt idx="11">
                  <c:v>2024/25</c:v>
                </c:pt>
              </c:strCache>
            </c:strRef>
          </c:cat>
          <c:val>
            <c:numRef>
              <c:f>Summary!$C$30:$N$30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6251795</c:v>
                </c:pt>
                <c:pt idx="7">
                  <c:v>7895747</c:v>
                </c:pt>
                <c:pt idx="8">
                  <c:v>5991000</c:v>
                </c:pt>
                <c:pt idx="9">
                  <c:v>5991000</c:v>
                </c:pt>
                <c:pt idx="10">
                  <c:v>7514000</c:v>
                </c:pt>
                <c:pt idx="11">
                  <c:v>6623000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C65-41ED-841A-25A76130E156}"/>
            </c:ext>
          </c:extLst>
        </c:ser>
        <c:ser>
          <c:idx val="1"/>
          <c:order val="1"/>
          <c:tx>
            <c:strRef>
              <c:f>Summary!$B$31</c:f>
              <c:strCache>
                <c:ptCount val="1"/>
                <c:pt idx="0">
                  <c:v>NSC funding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Summary!$C$29:$N$29</c:f>
              <c:strCache>
                <c:ptCount val="12"/>
                <c:pt idx="0">
                  <c:v>2013/14</c:v>
                </c:pt>
                <c:pt idx="1">
                  <c:v>2014/15</c:v>
                </c:pt>
                <c:pt idx="2">
                  <c:v>2015/16</c:v>
                </c:pt>
                <c:pt idx="3">
                  <c:v>2016/17</c:v>
                </c:pt>
                <c:pt idx="4">
                  <c:v>2017/18</c:v>
                </c:pt>
                <c:pt idx="5">
                  <c:v>2018/19</c:v>
                </c:pt>
                <c:pt idx="6">
                  <c:v>2019/20</c:v>
                </c:pt>
                <c:pt idx="7">
                  <c:v>2020/21</c:v>
                </c:pt>
                <c:pt idx="8">
                  <c:v>2021/22</c:v>
                </c:pt>
                <c:pt idx="9">
                  <c:v>2022/23</c:v>
                </c:pt>
                <c:pt idx="10">
                  <c:v>2023/24</c:v>
                </c:pt>
                <c:pt idx="11">
                  <c:v>2024/25</c:v>
                </c:pt>
              </c:strCache>
            </c:strRef>
          </c:cat>
          <c:val>
            <c:numRef>
              <c:f>Summary!$C$31:$N$31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2500000</c:v>
                </c:pt>
                <c:pt idx="7">
                  <c:v>1250000</c:v>
                </c:pt>
                <c:pt idx="8">
                  <c:v>1250000</c:v>
                </c:pt>
                <c:pt idx="9">
                  <c:v>2500000</c:v>
                </c:pt>
                <c:pt idx="10">
                  <c:v>2500000</c:v>
                </c:pt>
                <c:pt idx="11">
                  <c:v>1926000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65-41ED-841A-25A76130E1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58140328"/>
        <c:axId val="858137448"/>
      </c:lineChart>
      <c:catAx>
        <c:axId val="858140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8137448"/>
        <c:crosses val="autoZero"/>
        <c:auto val="1"/>
        <c:lblAlgn val="ctr"/>
        <c:lblOffset val="100"/>
        <c:noMultiLvlLbl val="0"/>
      </c:catAx>
      <c:valAx>
        <c:axId val="858137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8140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Capital funding for Highways 2013-2025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Summary!$B$30</c:f>
              <c:strCache>
                <c:ptCount val="1"/>
                <c:pt idx="0">
                  <c:v>Govt grants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Summary!$C$29:$N$29</c:f>
              <c:strCache>
                <c:ptCount val="12"/>
                <c:pt idx="0">
                  <c:v>2013/14</c:v>
                </c:pt>
                <c:pt idx="1">
                  <c:v>2014/15</c:v>
                </c:pt>
                <c:pt idx="2">
                  <c:v>2015/16</c:v>
                </c:pt>
                <c:pt idx="3">
                  <c:v>2016/17</c:v>
                </c:pt>
                <c:pt idx="4">
                  <c:v>2017/18</c:v>
                </c:pt>
                <c:pt idx="5">
                  <c:v>2018/19</c:v>
                </c:pt>
                <c:pt idx="6">
                  <c:v>2019/20</c:v>
                </c:pt>
                <c:pt idx="7">
                  <c:v>2020/21</c:v>
                </c:pt>
                <c:pt idx="8">
                  <c:v>2021/22</c:v>
                </c:pt>
                <c:pt idx="9">
                  <c:v>2022/23</c:v>
                </c:pt>
                <c:pt idx="10">
                  <c:v>2023/24</c:v>
                </c:pt>
                <c:pt idx="11">
                  <c:v>2024/25</c:v>
                </c:pt>
              </c:strCache>
            </c:strRef>
          </c:cat>
          <c:val>
            <c:numRef>
              <c:f>Summary!$C$30:$N$30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6251795</c:v>
                </c:pt>
                <c:pt idx="7">
                  <c:v>7895747</c:v>
                </c:pt>
                <c:pt idx="8">
                  <c:v>5991000</c:v>
                </c:pt>
                <c:pt idx="9">
                  <c:v>5991000</c:v>
                </c:pt>
                <c:pt idx="10">
                  <c:v>7514000</c:v>
                </c:pt>
                <c:pt idx="11">
                  <c:v>6623000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63-43B5-80E1-B7E5F22EEC26}"/>
            </c:ext>
          </c:extLst>
        </c:ser>
        <c:ser>
          <c:idx val="1"/>
          <c:order val="1"/>
          <c:tx>
            <c:strRef>
              <c:f>Summary!$B$31</c:f>
              <c:strCache>
                <c:ptCount val="1"/>
                <c:pt idx="0">
                  <c:v>NSC funding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Summary!$C$29:$N$29</c:f>
              <c:strCache>
                <c:ptCount val="12"/>
                <c:pt idx="0">
                  <c:v>2013/14</c:v>
                </c:pt>
                <c:pt idx="1">
                  <c:v>2014/15</c:v>
                </c:pt>
                <c:pt idx="2">
                  <c:v>2015/16</c:v>
                </c:pt>
                <c:pt idx="3">
                  <c:v>2016/17</c:v>
                </c:pt>
                <c:pt idx="4">
                  <c:v>2017/18</c:v>
                </c:pt>
                <c:pt idx="5">
                  <c:v>2018/19</c:v>
                </c:pt>
                <c:pt idx="6">
                  <c:v>2019/20</c:v>
                </c:pt>
                <c:pt idx="7">
                  <c:v>2020/21</c:v>
                </c:pt>
                <c:pt idx="8">
                  <c:v>2021/22</c:v>
                </c:pt>
                <c:pt idx="9">
                  <c:v>2022/23</c:v>
                </c:pt>
                <c:pt idx="10">
                  <c:v>2023/24</c:v>
                </c:pt>
                <c:pt idx="11">
                  <c:v>2024/25</c:v>
                </c:pt>
              </c:strCache>
            </c:strRef>
          </c:cat>
          <c:val>
            <c:numRef>
              <c:f>Summary!$C$31:$N$31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2500000</c:v>
                </c:pt>
                <c:pt idx="7">
                  <c:v>1250000</c:v>
                </c:pt>
                <c:pt idx="8">
                  <c:v>1250000</c:v>
                </c:pt>
                <c:pt idx="9">
                  <c:v>2500000</c:v>
                </c:pt>
                <c:pt idx="10">
                  <c:v>2500000</c:v>
                </c:pt>
                <c:pt idx="11">
                  <c:v>1926000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63-43B5-80E1-B7E5F22EEC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06558552"/>
        <c:axId val="606565032"/>
      </c:barChart>
      <c:catAx>
        <c:axId val="606558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6565032"/>
        <c:crosses val="autoZero"/>
        <c:auto val="1"/>
        <c:lblAlgn val="ctr"/>
        <c:lblOffset val="100"/>
        <c:noMultiLvlLbl val="0"/>
      </c:catAx>
      <c:valAx>
        <c:axId val="606565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6558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5714</xdr:rowOff>
    </xdr:from>
    <xdr:to>
      <xdr:col>8</xdr:col>
      <xdr:colOff>361950</xdr:colOff>
      <xdr:row>25</xdr:row>
      <xdr:rowOff>19049</xdr:rowOff>
    </xdr:to>
    <xdr:graphicFrame macro="">
      <xdr:nvGraphicFramePr>
        <xdr:cNvPr id="2" name="Chart 1" descr="Chart showing capital vs revenu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137160</xdr:colOff>
      <xdr:row>31</xdr:row>
      <xdr:rowOff>182880</xdr:rowOff>
    </xdr:from>
    <xdr:to>
      <xdr:col>9</xdr:col>
      <xdr:colOff>731520</xdr:colOff>
      <xdr:row>51</xdr:row>
      <xdr:rowOff>30480</xdr:rowOff>
    </xdr:to>
    <xdr:graphicFrame macro="">
      <xdr:nvGraphicFramePr>
        <xdr:cNvPr id="3" name="Chart 2" descr="chart showing capital funding for highways">
          <a:extLst>
            <a:ext uri="{FF2B5EF4-FFF2-40B4-BE49-F238E27FC236}">
              <a16:creationId xmlns:a16="http://schemas.microsoft.com/office/drawing/2014/main" id="{8D07E787-FF35-00C0-B6AA-77AE9DDF63B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274320</xdr:colOff>
      <xdr:row>32</xdr:row>
      <xdr:rowOff>68580</xdr:rowOff>
    </xdr:from>
    <xdr:to>
      <xdr:col>16</xdr:col>
      <xdr:colOff>373380</xdr:colOff>
      <xdr:row>49</xdr:row>
      <xdr:rowOff>99060</xdr:rowOff>
    </xdr:to>
    <xdr:graphicFrame macro="">
      <xdr:nvGraphicFramePr>
        <xdr:cNvPr id="4" name="Chart 3" descr="Chart showing capital funding for highways">
          <a:extLst>
            <a:ext uri="{FF2B5EF4-FFF2-40B4-BE49-F238E27FC236}">
              <a16:creationId xmlns:a16="http://schemas.microsoft.com/office/drawing/2014/main" id="{039F451E-AB50-5BD4-E923-A6C78718A0A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493C02-A330-48F3-B64D-23F1D26A8C02}">
  <dimension ref="B2:J39"/>
  <sheetViews>
    <sheetView showGridLines="0" tabSelected="1" zoomScale="70" zoomScaleNormal="7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L18" sqref="L18"/>
    </sheetView>
  </sheetViews>
  <sheetFormatPr defaultRowHeight="15" x14ac:dyDescent="0.25"/>
  <cols>
    <col min="1" max="1" width="1.81640625" customWidth="1"/>
    <col min="2" max="2" width="15.6328125" bestFit="1" customWidth="1"/>
    <col min="3" max="3" width="54.1796875" customWidth="1"/>
    <col min="4" max="9" width="12.6328125" customWidth="1"/>
    <col min="10" max="10" width="8.90625" bestFit="1" customWidth="1"/>
  </cols>
  <sheetData>
    <row r="2" spans="2:10" ht="15.6" x14ac:dyDescent="0.3">
      <c r="B2" s="11" t="s">
        <v>35</v>
      </c>
    </row>
    <row r="4" spans="2:10" x14ac:dyDescent="0.25">
      <c r="B4" s="12" t="s">
        <v>13</v>
      </c>
      <c r="C4" s="13" t="s">
        <v>34</v>
      </c>
      <c r="D4" s="26"/>
      <c r="E4" s="26"/>
      <c r="F4" s="26"/>
      <c r="G4" s="26"/>
      <c r="H4" s="26"/>
      <c r="I4" s="27"/>
    </row>
    <row r="5" spans="2:10" x14ac:dyDescent="0.25">
      <c r="B5" s="14"/>
      <c r="C5" s="15"/>
      <c r="D5" s="16" t="s">
        <v>3</v>
      </c>
      <c r="E5" s="16" t="s">
        <v>4</v>
      </c>
      <c r="F5" s="18" t="s">
        <v>36</v>
      </c>
      <c r="G5" s="18" t="s">
        <v>43</v>
      </c>
      <c r="H5" s="18" t="s">
        <v>44</v>
      </c>
      <c r="I5" s="18" t="s">
        <v>45</v>
      </c>
    </row>
    <row r="6" spans="2:10" x14ac:dyDescent="0.25">
      <c r="B6" s="19"/>
      <c r="D6" s="19"/>
      <c r="E6" s="19"/>
      <c r="F6" s="20"/>
      <c r="G6" s="19"/>
      <c r="H6" s="19"/>
      <c r="I6" s="19"/>
    </row>
    <row r="7" spans="2:10" x14ac:dyDescent="0.25">
      <c r="B7" s="19" t="s">
        <v>12</v>
      </c>
      <c r="C7" t="s">
        <v>9</v>
      </c>
      <c r="D7" s="3">
        <v>972000</v>
      </c>
      <c r="E7" s="3">
        <v>972000</v>
      </c>
      <c r="F7" s="1">
        <v>980000</v>
      </c>
      <c r="G7" s="3">
        <v>980000</v>
      </c>
      <c r="H7" s="3">
        <v>980000</v>
      </c>
      <c r="I7" s="3">
        <v>980000</v>
      </c>
      <c r="J7" s="21"/>
    </row>
    <row r="8" spans="2:10" x14ac:dyDescent="0.25">
      <c r="B8" s="19" t="s">
        <v>12</v>
      </c>
      <c r="C8" t="s">
        <v>10</v>
      </c>
      <c r="D8" s="3">
        <v>3229000</v>
      </c>
      <c r="E8" s="3">
        <v>3229000</v>
      </c>
      <c r="F8" s="1">
        <v>2227000</v>
      </c>
      <c r="G8" s="3">
        <v>2227000</v>
      </c>
      <c r="H8" s="3">
        <v>2227000</v>
      </c>
      <c r="I8" s="3">
        <v>2227000</v>
      </c>
    </row>
    <row r="9" spans="2:10" x14ac:dyDescent="0.25">
      <c r="B9" s="19" t="s">
        <v>12</v>
      </c>
      <c r="C9" t="s">
        <v>11</v>
      </c>
      <c r="D9" s="3">
        <v>672000</v>
      </c>
      <c r="E9" s="3">
        <v>672000</v>
      </c>
      <c r="F9" s="1">
        <v>557000</v>
      </c>
      <c r="G9" s="3">
        <v>557000</v>
      </c>
      <c r="H9" s="3">
        <v>557000</v>
      </c>
      <c r="I9" s="3">
        <v>557000</v>
      </c>
    </row>
    <row r="10" spans="2:10" x14ac:dyDescent="0.25">
      <c r="B10" s="19" t="s">
        <v>12</v>
      </c>
      <c r="C10" t="s">
        <v>42</v>
      </c>
      <c r="D10" s="3">
        <v>0</v>
      </c>
      <c r="E10" s="3">
        <v>0</v>
      </c>
      <c r="F10" s="1">
        <v>0</v>
      </c>
      <c r="G10" s="3">
        <v>0</v>
      </c>
      <c r="H10" s="3">
        <v>0</v>
      </c>
      <c r="I10" s="3">
        <v>0</v>
      </c>
    </row>
    <row r="11" spans="2:10" x14ac:dyDescent="0.25">
      <c r="B11" s="19" t="s">
        <v>12</v>
      </c>
      <c r="C11" t="s">
        <v>15</v>
      </c>
      <c r="D11" s="3">
        <v>204795</v>
      </c>
      <c r="E11" s="3">
        <v>2610000</v>
      </c>
      <c r="F11" s="1">
        <f>1559000+668000</f>
        <v>2227000</v>
      </c>
      <c r="G11" s="1">
        <f>1559000+668000</f>
        <v>2227000</v>
      </c>
      <c r="H11" s="3">
        <v>2227000</v>
      </c>
      <c r="I11" s="3">
        <v>2227000</v>
      </c>
    </row>
    <row r="12" spans="2:10" x14ac:dyDescent="0.25">
      <c r="B12" s="19" t="s">
        <v>12</v>
      </c>
      <c r="C12" t="s">
        <v>46</v>
      </c>
      <c r="D12" s="2">
        <v>0</v>
      </c>
      <c r="E12" s="2">
        <v>0</v>
      </c>
      <c r="F12" s="2">
        <v>0</v>
      </c>
      <c r="G12" s="3">
        <v>0</v>
      </c>
      <c r="H12" s="3">
        <v>891000</v>
      </c>
      <c r="I12" s="3">
        <v>0</v>
      </c>
    </row>
    <row r="13" spans="2:10" x14ac:dyDescent="0.25">
      <c r="B13" s="19" t="s">
        <v>12</v>
      </c>
      <c r="C13" t="s">
        <v>47</v>
      </c>
      <c r="D13" s="2">
        <v>0</v>
      </c>
      <c r="E13" s="2">
        <v>0</v>
      </c>
      <c r="F13" s="2">
        <v>0</v>
      </c>
      <c r="G13" s="3">
        <v>0</v>
      </c>
      <c r="H13" s="3">
        <v>632000</v>
      </c>
      <c r="I13" s="3">
        <v>632000</v>
      </c>
    </row>
    <row r="14" spans="2:10" x14ac:dyDescent="0.25">
      <c r="B14" s="19"/>
      <c r="D14" s="3"/>
      <c r="E14" s="3"/>
      <c r="F14" s="1"/>
      <c r="G14" s="3"/>
      <c r="H14" s="3"/>
      <c r="I14" s="3"/>
    </row>
    <row r="15" spans="2:10" x14ac:dyDescent="0.25">
      <c r="B15" s="19" t="s">
        <v>14</v>
      </c>
      <c r="C15" t="s">
        <v>5</v>
      </c>
      <c r="D15" s="3">
        <v>0</v>
      </c>
      <c r="E15" s="3">
        <v>33747</v>
      </c>
      <c r="F15" s="1">
        <v>0</v>
      </c>
      <c r="G15" s="3">
        <v>0</v>
      </c>
      <c r="H15" s="3">
        <v>0</v>
      </c>
      <c r="I15" s="3">
        <v>0</v>
      </c>
    </row>
    <row r="16" spans="2:10" x14ac:dyDescent="0.25">
      <c r="B16" s="19" t="s">
        <v>14</v>
      </c>
      <c r="C16" t="s">
        <v>6</v>
      </c>
      <c r="D16" s="3">
        <v>0</v>
      </c>
      <c r="E16" s="3">
        <v>379000</v>
      </c>
      <c r="F16" s="1">
        <v>0</v>
      </c>
      <c r="G16" s="3">
        <v>0</v>
      </c>
      <c r="H16" s="3">
        <v>0</v>
      </c>
      <c r="I16" s="3">
        <v>0</v>
      </c>
    </row>
    <row r="17" spans="2:9" x14ac:dyDescent="0.25">
      <c r="B17" s="19"/>
      <c r="D17" s="3"/>
      <c r="E17" s="3"/>
      <c r="F17" s="1"/>
      <c r="G17" s="3"/>
      <c r="H17" s="3"/>
      <c r="I17" s="3"/>
    </row>
    <row r="18" spans="2:9" x14ac:dyDescent="0.25">
      <c r="B18" s="19" t="s">
        <v>12</v>
      </c>
      <c r="C18" t="s">
        <v>7</v>
      </c>
      <c r="D18" s="3">
        <v>192000</v>
      </c>
      <c r="E18" s="3">
        <v>0</v>
      </c>
      <c r="F18" s="1">
        <v>0</v>
      </c>
      <c r="G18" s="1">
        <v>0</v>
      </c>
      <c r="H18" s="1">
        <v>0</v>
      </c>
      <c r="I18" s="25">
        <v>0</v>
      </c>
    </row>
    <row r="19" spans="2:9" x14ac:dyDescent="0.25">
      <c r="B19" s="19"/>
      <c r="D19" s="3"/>
      <c r="E19" s="3"/>
      <c r="F19" s="1"/>
      <c r="G19" s="1"/>
      <c r="H19" s="1"/>
      <c r="I19" s="1"/>
    </row>
    <row r="20" spans="2:9" x14ac:dyDescent="0.25">
      <c r="B20" s="19" t="s">
        <v>17</v>
      </c>
      <c r="C20" t="s">
        <v>16</v>
      </c>
      <c r="D20" s="3">
        <v>982000</v>
      </c>
      <c r="E20" s="3">
        <v>0</v>
      </c>
      <c r="F20" s="1">
        <v>0</v>
      </c>
      <c r="G20" s="1">
        <v>0</v>
      </c>
      <c r="H20" s="1">
        <v>0</v>
      </c>
      <c r="I20" s="1">
        <v>0</v>
      </c>
    </row>
    <row r="21" spans="2:9" x14ac:dyDescent="0.25">
      <c r="B21" s="19"/>
      <c r="D21" s="3"/>
      <c r="E21" s="3"/>
      <c r="F21" s="1"/>
      <c r="G21" s="1"/>
      <c r="H21" s="1"/>
      <c r="I21" s="1"/>
    </row>
    <row r="22" spans="2:9" x14ac:dyDescent="0.25">
      <c r="B22" s="19" t="s">
        <v>40</v>
      </c>
      <c r="C22" t="s">
        <v>41</v>
      </c>
      <c r="D22" s="3">
        <v>0</v>
      </c>
      <c r="E22" s="3">
        <v>0</v>
      </c>
      <c r="F22" s="1">
        <v>0</v>
      </c>
      <c r="G22" s="1">
        <v>0</v>
      </c>
      <c r="H22" s="1">
        <v>0</v>
      </c>
      <c r="I22" s="1">
        <v>0</v>
      </c>
    </row>
    <row r="23" spans="2:9" x14ac:dyDescent="0.25">
      <c r="B23" s="19"/>
      <c r="D23" s="3"/>
      <c r="E23" s="3"/>
      <c r="F23" s="1"/>
      <c r="G23" s="1"/>
      <c r="H23" s="1"/>
      <c r="I23" s="1"/>
    </row>
    <row r="24" spans="2:9" x14ac:dyDescent="0.25">
      <c r="B24" s="19"/>
      <c r="C24" t="s">
        <v>8</v>
      </c>
      <c r="D24" s="3">
        <v>2500000</v>
      </c>
      <c r="E24" s="3">
        <v>1250000</v>
      </c>
      <c r="F24" s="1">
        <v>1250000</v>
      </c>
      <c r="G24" s="1">
        <v>2500000</v>
      </c>
      <c r="H24" s="1">
        <v>2500000</v>
      </c>
      <c r="I24" s="1">
        <v>1600000</v>
      </c>
    </row>
    <row r="25" spans="2:9" x14ac:dyDescent="0.25">
      <c r="B25" s="19"/>
      <c r="C25" t="s">
        <v>50</v>
      </c>
      <c r="D25" s="3">
        <v>0</v>
      </c>
      <c r="E25" s="3">
        <v>0</v>
      </c>
      <c r="F25" s="1">
        <v>0</v>
      </c>
      <c r="G25" s="1">
        <v>0</v>
      </c>
      <c r="H25" s="1">
        <v>0</v>
      </c>
      <c r="I25" s="1">
        <v>326000</v>
      </c>
    </row>
    <row r="26" spans="2:9" x14ac:dyDescent="0.25">
      <c r="B26" s="19"/>
      <c r="D26" s="3"/>
      <c r="E26" s="3"/>
      <c r="F26" s="1"/>
      <c r="G26" s="1"/>
      <c r="H26" s="1"/>
      <c r="I26" s="1"/>
    </row>
    <row r="27" spans="2:9" ht="16.2" thickBot="1" x14ac:dyDescent="0.35">
      <c r="B27" s="14"/>
      <c r="C27" s="22" t="s">
        <v>29</v>
      </c>
      <c r="D27" s="23">
        <f t="shared" ref="D27:I27" si="0">SUM(D7:D26)</f>
        <v>8751795</v>
      </c>
      <c r="E27" s="23">
        <f t="shared" si="0"/>
        <v>9145747</v>
      </c>
      <c r="F27" s="24">
        <f t="shared" si="0"/>
        <v>7241000</v>
      </c>
      <c r="G27" s="24">
        <f t="shared" si="0"/>
        <v>8491000</v>
      </c>
      <c r="H27" s="24">
        <f t="shared" si="0"/>
        <v>10014000</v>
      </c>
      <c r="I27" s="24">
        <f t="shared" si="0"/>
        <v>8549000</v>
      </c>
    </row>
    <row r="28" spans="2:9" ht="15.6" thickTop="1" x14ac:dyDescent="0.25">
      <c r="B28" s="19"/>
      <c r="D28" s="3"/>
      <c r="E28" s="3"/>
      <c r="F28" s="1"/>
      <c r="G28" s="1"/>
      <c r="H28" s="1"/>
      <c r="I28" s="1"/>
    </row>
    <row r="29" spans="2:9" x14ac:dyDescent="0.25">
      <c r="B29" s="19"/>
      <c r="C29" s="19"/>
      <c r="D29" s="3"/>
      <c r="E29" s="3"/>
      <c r="F29" s="3"/>
      <c r="G29" s="3"/>
      <c r="H29" s="3"/>
      <c r="I29" s="3"/>
    </row>
    <row r="30" spans="2:9" x14ac:dyDescent="0.25">
      <c r="B30" s="19" t="s">
        <v>28</v>
      </c>
      <c r="C30" s="19" t="s">
        <v>19</v>
      </c>
      <c r="D30" s="10">
        <v>1173140</v>
      </c>
      <c r="E30" s="10">
        <v>1169970</v>
      </c>
      <c r="F30" s="10">
        <v>0</v>
      </c>
      <c r="G30" s="10">
        <v>0</v>
      </c>
      <c r="H30" s="10">
        <v>0</v>
      </c>
      <c r="I30" s="10">
        <v>0</v>
      </c>
    </row>
    <row r="31" spans="2:9" x14ac:dyDescent="0.25">
      <c r="B31" s="19" t="s">
        <v>25</v>
      </c>
      <c r="C31" s="19" t="s">
        <v>20</v>
      </c>
      <c r="D31" s="10">
        <v>74960</v>
      </c>
      <c r="E31" s="10">
        <v>75000</v>
      </c>
      <c r="F31" s="10">
        <v>0</v>
      </c>
      <c r="G31" s="10">
        <v>0</v>
      </c>
      <c r="H31" s="10">
        <v>0</v>
      </c>
      <c r="I31" s="10">
        <v>0</v>
      </c>
    </row>
    <row r="32" spans="2:9" x14ac:dyDescent="0.25">
      <c r="B32" s="19" t="s">
        <v>24</v>
      </c>
      <c r="C32" s="19" t="s">
        <v>21</v>
      </c>
      <c r="D32" s="10">
        <v>380430</v>
      </c>
      <c r="E32" s="10">
        <v>380430</v>
      </c>
      <c r="F32" s="10">
        <v>0</v>
      </c>
      <c r="G32" s="10">
        <v>0</v>
      </c>
      <c r="H32" s="10">
        <v>0</v>
      </c>
      <c r="I32" s="10">
        <v>0</v>
      </c>
    </row>
    <row r="33" spans="2:9" x14ac:dyDescent="0.25">
      <c r="B33" s="19" t="s">
        <v>26</v>
      </c>
      <c r="C33" s="19" t="s">
        <v>22</v>
      </c>
      <c r="D33" s="10">
        <v>857780</v>
      </c>
      <c r="E33" s="10">
        <v>898260</v>
      </c>
      <c r="F33" s="10">
        <v>0</v>
      </c>
      <c r="G33" s="10">
        <v>0</v>
      </c>
      <c r="H33" s="10">
        <v>0</v>
      </c>
      <c r="I33" s="10">
        <v>0</v>
      </c>
    </row>
    <row r="34" spans="2:9" x14ac:dyDescent="0.25">
      <c r="B34" s="19" t="s">
        <v>27</v>
      </c>
      <c r="C34" s="19" t="s">
        <v>23</v>
      </c>
      <c r="D34" s="10">
        <v>777880</v>
      </c>
      <c r="E34" s="10">
        <v>977880</v>
      </c>
      <c r="F34" s="10">
        <v>0</v>
      </c>
      <c r="G34" s="10">
        <v>0</v>
      </c>
      <c r="H34" s="10">
        <v>0</v>
      </c>
      <c r="I34" s="10">
        <v>0</v>
      </c>
    </row>
    <row r="35" spans="2:9" x14ac:dyDescent="0.25">
      <c r="B35" s="19"/>
      <c r="C35" s="19"/>
      <c r="D35" s="3"/>
      <c r="E35" s="3"/>
      <c r="F35" s="3"/>
      <c r="G35" s="3"/>
      <c r="H35" s="3"/>
      <c r="I35" s="3"/>
    </row>
    <row r="36" spans="2:9" ht="16.2" thickBot="1" x14ac:dyDescent="0.35">
      <c r="B36" s="14"/>
      <c r="C36" s="22" t="s">
        <v>30</v>
      </c>
      <c r="D36" s="23">
        <f t="shared" ref="D36:F36" si="1">SUM(D30:D34)</f>
        <v>3264190</v>
      </c>
      <c r="E36" s="23">
        <f t="shared" si="1"/>
        <v>3501540</v>
      </c>
      <c r="F36" s="24">
        <f t="shared" si="1"/>
        <v>0</v>
      </c>
      <c r="G36" s="24">
        <f t="shared" ref="G36:I36" si="2">SUM(G30:G34)</f>
        <v>0</v>
      </c>
      <c r="H36" s="24">
        <f t="shared" si="2"/>
        <v>0</v>
      </c>
      <c r="I36" s="24">
        <f t="shared" si="2"/>
        <v>0</v>
      </c>
    </row>
    <row r="37" spans="2:9" ht="15.6" thickTop="1" x14ac:dyDescent="0.25">
      <c r="B37" s="19"/>
      <c r="C37" s="19"/>
      <c r="D37" s="3"/>
      <c r="E37" s="3"/>
      <c r="F37" s="3"/>
      <c r="G37" s="3"/>
      <c r="H37" s="3"/>
      <c r="I37" s="3"/>
    </row>
    <row r="38" spans="2:9" ht="16.2" thickBot="1" x14ac:dyDescent="0.35">
      <c r="B38" s="14"/>
      <c r="C38" s="22" t="s">
        <v>18</v>
      </c>
      <c r="D38" s="23">
        <f t="shared" ref="D38:F38" si="3">D27+D36</f>
        <v>12015985</v>
      </c>
      <c r="E38" s="23">
        <f t="shared" si="3"/>
        <v>12647287</v>
      </c>
      <c r="F38" s="24">
        <f t="shared" si="3"/>
        <v>7241000</v>
      </c>
      <c r="G38" s="24">
        <f t="shared" ref="G38:I38" si="4">G27+G36</f>
        <v>8491000</v>
      </c>
      <c r="H38" s="24">
        <f t="shared" si="4"/>
        <v>10014000</v>
      </c>
      <c r="I38" s="24">
        <f t="shared" si="4"/>
        <v>8549000</v>
      </c>
    </row>
    <row r="39" spans="2:9" ht="15.6" thickTop="1" x14ac:dyDescent="0.25"/>
  </sheetData>
  <mergeCells count="1">
    <mergeCell ref="D4:I4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0D0E80-914D-49F2-9005-297FBAC7134C}">
  <dimension ref="B2:O31"/>
  <sheetViews>
    <sheetView showGridLines="0" workbookViewId="0">
      <selection activeCell="M54" sqref="M54"/>
    </sheetView>
  </sheetViews>
  <sheetFormatPr defaultRowHeight="15" x14ac:dyDescent="0.25"/>
  <cols>
    <col min="2" max="2" width="13.36328125" customWidth="1"/>
    <col min="3" max="14" width="9.6328125" customWidth="1"/>
  </cols>
  <sheetData>
    <row r="2" spans="2:11" ht="15.6" x14ac:dyDescent="0.3">
      <c r="B2" s="6"/>
      <c r="C2" s="6" t="s">
        <v>37</v>
      </c>
      <c r="D2" s="6" t="s">
        <v>38</v>
      </c>
      <c r="E2" s="6" t="s">
        <v>39</v>
      </c>
      <c r="F2" s="5" t="s">
        <v>1</v>
      </c>
      <c r="G2" s="5" t="s">
        <v>0</v>
      </c>
      <c r="H2" s="5" t="s">
        <v>2</v>
      </c>
      <c r="I2" s="5" t="s">
        <v>3</v>
      </c>
      <c r="J2" s="5" t="s">
        <v>4</v>
      </c>
      <c r="K2" s="5" t="s">
        <v>36</v>
      </c>
    </row>
    <row r="3" spans="2:11" x14ac:dyDescent="0.25">
      <c r="B3" s="6" t="s">
        <v>31</v>
      </c>
      <c r="C3" s="7" t="e">
        <f>Detail!#REF!</f>
        <v>#REF!</v>
      </c>
      <c r="D3" s="7" t="e">
        <f>Detail!#REF!</f>
        <v>#REF!</v>
      </c>
      <c r="E3" s="7" t="e">
        <f>Detail!#REF!</f>
        <v>#REF!</v>
      </c>
      <c r="F3" s="7" t="e">
        <f>Detail!#REF!</f>
        <v>#REF!</v>
      </c>
      <c r="G3" s="7" t="e">
        <f>Detail!#REF!</f>
        <v>#REF!</v>
      </c>
      <c r="H3" s="7" t="e">
        <f>Detail!#REF!</f>
        <v>#REF!</v>
      </c>
      <c r="I3" s="7">
        <f>Detail!D27</f>
        <v>8751795</v>
      </c>
      <c r="J3" s="7">
        <f>Detail!E27</f>
        <v>9145747</v>
      </c>
      <c r="K3" s="7">
        <f>Detail!F27</f>
        <v>7241000</v>
      </c>
    </row>
    <row r="4" spans="2:11" x14ac:dyDescent="0.25">
      <c r="B4" s="6" t="s">
        <v>32</v>
      </c>
      <c r="C4" s="7" t="e">
        <f>Detail!#REF!</f>
        <v>#REF!</v>
      </c>
      <c r="D4" s="7" t="e">
        <f>Detail!#REF!</f>
        <v>#REF!</v>
      </c>
      <c r="E4" s="7" t="e">
        <f>Detail!#REF!</f>
        <v>#REF!</v>
      </c>
      <c r="F4" s="7" t="e">
        <f>Detail!#REF!</f>
        <v>#REF!</v>
      </c>
      <c r="G4" s="7" t="e">
        <f>Detail!#REF!</f>
        <v>#REF!</v>
      </c>
      <c r="H4" s="7" t="e">
        <f>Detail!#REF!</f>
        <v>#REF!</v>
      </c>
      <c r="I4" s="7">
        <f>Detail!D36</f>
        <v>3264190</v>
      </c>
      <c r="J4" s="7">
        <f>Detail!E36</f>
        <v>3501540</v>
      </c>
      <c r="K4" s="7">
        <f>Detail!F36</f>
        <v>0</v>
      </c>
    </row>
    <row r="5" spans="2:11" ht="15.6" x14ac:dyDescent="0.3">
      <c r="B5" s="8" t="s">
        <v>33</v>
      </c>
      <c r="C5" s="9" t="e">
        <f t="shared" ref="C5:E5" si="0">SUM(C3:C4)</f>
        <v>#REF!</v>
      </c>
      <c r="D5" s="9" t="e">
        <f t="shared" si="0"/>
        <v>#REF!</v>
      </c>
      <c r="E5" s="9" t="e">
        <f t="shared" si="0"/>
        <v>#REF!</v>
      </c>
      <c r="F5" s="9" t="e">
        <f>SUM(F3:F4)</f>
        <v>#REF!</v>
      </c>
      <c r="G5" s="9" t="e">
        <f t="shared" ref="G5:J5" si="1">SUM(G3:G4)</f>
        <v>#REF!</v>
      </c>
      <c r="H5" s="9" t="e">
        <f t="shared" si="1"/>
        <v>#REF!</v>
      </c>
      <c r="I5" s="9">
        <f t="shared" si="1"/>
        <v>12015985</v>
      </c>
      <c r="J5" s="9">
        <f t="shared" si="1"/>
        <v>12647287</v>
      </c>
      <c r="K5" s="9">
        <f t="shared" ref="K5" si="2">SUM(K3:K4)</f>
        <v>7241000</v>
      </c>
    </row>
    <row r="6" spans="2:11" x14ac:dyDescent="0.25">
      <c r="F6" s="4"/>
      <c r="G6" s="4"/>
      <c r="H6" s="4"/>
      <c r="I6" s="4"/>
      <c r="J6" s="4"/>
      <c r="K6" s="4"/>
    </row>
    <row r="29" spans="2:15" x14ac:dyDescent="0.25">
      <c r="B29" s="6"/>
      <c r="C29" s="17" t="s">
        <v>37</v>
      </c>
      <c r="D29" s="17" t="s">
        <v>38</v>
      </c>
      <c r="E29" s="17" t="s">
        <v>39</v>
      </c>
      <c r="F29" s="17" t="s">
        <v>1</v>
      </c>
      <c r="G29" s="17" t="s">
        <v>0</v>
      </c>
      <c r="H29" s="17" t="s">
        <v>2</v>
      </c>
      <c r="I29" s="17" t="s">
        <v>3</v>
      </c>
      <c r="J29" s="17" t="s">
        <v>4</v>
      </c>
      <c r="K29" s="17" t="s">
        <v>36</v>
      </c>
      <c r="L29" s="17" t="s">
        <v>43</v>
      </c>
      <c r="M29" s="17" t="s">
        <v>44</v>
      </c>
      <c r="N29" s="17" t="s">
        <v>45</v>
      </c>
    </row>
    <row r="30" spans="2:15" x14ac:dyDescent="0.25">
      <c r="B30" t="s">
        <v>48</v>
      </c>
      <c r="C30" s="21" t="e">
        <f>+Detail!#REF!-Summary!C31</f>
        <v>#REF!</v>
      </c>
      <c r="D30" s="21" t="e">
        <f>+Detail!#REF!-Summary!D31</f>
        <v>#REF!</v>
      </c>
      <c r="E30" s="21" t="e">
        <f>+Detail!#REF!-Summary!E31</f>
        <v>#REF!</v>
      </c>
      <c r="F30" s="21" t="e">
        <f>+Detail!#REF!-Summary!F31</f>
        <v>#REF!</v>
      </c>
      <c r="G30" s="21" t="e">
        <f>+Detail!#REF!-Summary!G31</f>
        <v>#REF!</v>
      </c>
      <c r="H30" s="21" t="e">
        <f>+Detail!#REF!-Summary!H31</f>
        <v>#REF!</v>
      </c>
      <c r="I30" s="21">
        <f>+Detail!D27-Summary!I31</f>
        <v>6251795</v>
      </c>
      <c r="J30" s="21">
        <f>+Detail!E27-Summary!J31</f>
        <v>7895747</v>
      </c>
      <c r="K30" s="21">
        <f>+Detail!F27-Summary!K31</f>
        <v>5991000</v>
      </c>
      <c r="L30" s="21">
        <f>+Detail!G27-Summary!L31</f>
        <v>5991000</v>
      </c>
      <c r="M30" s="21">
        <f>+Detail!H27-Summary!M31</f>
        <v>7514000</v>
      </c>
      <c r="N30" s="21">
        <f>+Detail!I27-Summary!N31</f>
        <v>6623000</v>
      </c>
      <c r="O30" s="21">
        <f>+Detail!J27-Summary!O31</f>
        <v>0</v>
      </c>
    </row>
    <row r="31" spans="2:15" x14ac:dyDescent="0.25">
      <c r="B31" t="s">
        <v>49</v>
      </c>
      <c r="C31" s="21" t="e">
        <f>+Detail!#REF!+Detail!#REF!</f>
        <v>#REF!</v>
      </c>
      <c r="D31" s="21" t="e">
        <f>+Detail!#REF!+Detail!#REF!</f>
        <v>#REF!</v>
      </c>
      <c r="E31" s="21" t="e">
        <f>+Detail!#REF!+Detail!#REF!</f>
        <v>#REF!</v>
      </c>
      <c r="F31" s="21" t="e">
        <f>+Detail!#REF!+Detail!#REF!</f>
        <v>#REF!</v>
      </c>
      <c r="G31" s="21" t="e">
        <f>+Detail!#REF!+Detail!#REF!</f>
        <v>#REF!</v>
      </c>
      <c r="H31" s="21" t="e">
        <f>+Detail!#REF!+Detail!#REF!</f>
        <v>#REF!</v>
      </c>
      <c r="I31" s="21">
        <f>+Detail!D24+Detail!D25</f>
        <v>2500000</v>
      </c>
      <c r="J31" s="21">
        <f>+Detail!E24+Detail!E25</f>
        <v>1250000</v>
      </c>
      <c r="K31" s="21">
        <f>+Detail!F24+Detail!F25</f>
        <v>1250000</v>
      </c>
      <c r="L31" s="21">
        <f>+Detail!G24+Detail!G25</f>
        <v>2500000</v>
      </c>
      <c r="M31" s="21">
        <f>+Detail!H24+Detail!H25</f>
        <v>2500000</v>
      </c>
      <c r="N31" s="21">
        <f>+Detail!I24+Detail!I25</f>
        <v>1926000</v>
      </c>
      <c r="O31" s="21">
        <f>+Detail!J24</f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Detail</vt:lpstr>
      <vt:lpstr>Summary</vt:lpstr>
    </vt:vector>
  </TitlesOfParts>
  <Company>North Somerset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Offord</dc:creator>
  <cp:lastModifiedBy>Katy Brown</cp:lastModifiedBy>
  <dcterms:created xsi:type="dcterms:W3CDTF">2021-01-25T11:59:09Z</dcterms:created>
  <dcterms:modified xsi:type="dcterms:W3CDTF">2024-03-15T16:38:58Z</dcterms:modified>
</cp:coreProperties>
</file>