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omerset-my.sharepoint.com/personal/liz_renes_n-somerset_gov_uk/Documents/Desktop/Web updates/"/>
    </mc:Choice>
  </mc:AlternateContent>
  <xr:revisionPtr revIDLastSave="0" documentId="8_{009014AE-877D-4261-8F61-45C59367F4C2}" xr6:coauthVersionLast="47" xr6:coauthVersionMax="47" xr10:uidLastSave="{00000000-0000-0000-0000-000000000000}"/>
  <bookViews>
    <workbookView xWindow="-108" yWindow="-108" windowWidth="23256" windowHeight="12576" xr2:uid="{03D13A49-1381-4692-99BD-C4DF9B1CCE32}"/>
  </bookViews>
  <sheets>
    <sheet name="Domestic" sheetId="2" r:id="rId1"/>
    <sheet name="Non-domesti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2" l="1"/>
  <c r="O19" i="2"/>
  <c r="O17" i="2"/>
  <c r="N18" i="2"/>
  <c r="N19" i="2"/>
  <c r="N17" i="2"/>
  <c r="D23" i="1"/>
  <c r="D21" i="1"/>
  <c r="D22" i="1"/>
  <c r="D12" i="1"/>
  <c r="D11" i="1"/>
  <c r="D9" i="1"/>
  <c r="D10" i="1" s="1"/>
  <c r="J14" i="2"/>
  <c r="B18" i="2" l="1"/>
  <c r="K18" i="2" s="1"/>
  <c r="B19" i="2"/>
  <c r="C19" i="2" s="1"/>
  <c r="B17" i="2"/>
  <c r="C17" i="2" s="1"/>
  <c r="B13" i="2"/>
  <c r="B20" i="1"/>
  <c r="B21" i="1" s="1"/>
  <c r="B22" i="1" s="1"/>
  <c r="B23" i="1" s="1"/>
  <c r="B24" i="1" s="1"/>
  <c r="B9" i="1"/>
  <c r="B10" i="1" s="1"/>
  <c r="B11" i="1" s="1"/>
  <c r="B12" i="1" s="1"/>
  <c r="J8" i="2" l="1"/>
  <c r="J9" i="2" s="1"/>
  <c r="J10" i="2" s="1"/>
  <c r="K19" i="2"/>
  <c r="K17" i="2"/>
  <c r="D17" i="2"/>
  <c r="L18" i="2"/>
  <c r="B13" i="1"/>
  <c r="B14" i="1"/>
  <c r="D19" i="2"/>
  <c r="E19" i="2" s="1"/>
  <c r="F19" i="2" s="1"/>
  <c r="G19" i="2" s="1"/>
  <c r="C18" i="2"/>
  <c r="L13" i="2" l="1"/>
  <c r="J12" i="2"/>
  <c r="L12" i="2" s="1"/>
  <c r="L14" i="2" s="1"/>
  <c r="L15" i="2" s="1"/>
  <c r="M18" i="2"/>
  <c r="P18" i="2" s="1"/>
  <c r="E17" i="2"/>
  <c r="F17" i="2" s="1"/>
  <c r="G17" i="2" s="1"/>
  <c r="H19" i="2"/>
  <c r="L19" i="2"/>
  <c r="M19" i="2" s="1"/>
  <c r="P19" i="2" s="1"/>
  <c r="L17" i="2"/>
  <c r="D18" i="2"/>
  <c r="H17" i="2" l="1"/>
  <c r="J17" i="2" s="1"/>
  <c r="Q18" i="2"/>
  <c r="R18" i="2"/>
  <c r="Q19" i="2"/>
  <c r="R19" i="2"/>
  <c r="I19" i="2"/>
  <c r="J19" i="2"/>
  <c r="E18" i="2"/>
  <c r="F18" i="2" s="1"/>
  <c r="G18" i="2" s="1"/>
  <c r="M17" i="2"/>
  <c r="P17" i="2" s="1"/>
  <c r="Q17" i="2" l="1"/>
  <c r="R17" i="2"/>
  <c r="H18" i="2"/>
  <c r="I18" i="2" s="1"/>
  <c r="I17" i="2"/>
  <c r="J18" i="2" l="1"/>
  <c r="H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tc={8A7EBACA-20BA-43EB-9BA0-FEAFEC9FA61C}</author>
  </authors>
  <commentList>
    <comment ref="A5" authorId="0" shapeId="0" xr:uid="{8A7EBACA-20BA-43EB-9BA0-FEAFEC9FA61C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separate spreadsheet for assumed NS contribution to these figures</t>
      </text>
    </comment>
  </commentList>
</comments>
</file>

<file path=xl/sharedStrings.xml><?xml version="1.0" encoding="utf-8"?>
<sst xmlns="http://schemas.openxmlformats.org/spreadsheetml/2006/main" count="84" uniqueCount="61">
  <si>
    <t xml:space="preserve">offset price - based on Charlton House </t>
  </si>
  <si>
    <t>Office:</t>
  </si>
  <si>
    <t xml:space="preserve">LETI target </t>
  </si>
  <si>
    <t>kWh/m2/yr</t>
  </si>
  <si>
    <t>assume floor area of:</t>
  </si>
  <si>
    <t>m2</t>
  </si>
  <si>
    <t>total building demand</t>
  </si>
  <si>
    <t>shortfall 5%</t>
  </si>
  <si>
    <t>kWp needed</t>
  </si>
  <si>
    <t>per building</t>
  </si>
  <si>
    <t>50 buildings</t>
  </si>
  <si>
    <t>250 buildings</t>
  </si>
  <si>
    <t>School:</t>
  </si>
  <si>
    <t>5 buildings</t>
  </si>
  <si>
    <t>LETI standard</t>
  </si>
  <si>
    <t>total dwellings</t>
  </si>
  <si>
    <t>total flats</t>
  </si>
  <si>
    <t>number of flats not achieving (10%)</t>
  </si>
  <si>
    <t>total demand for flats not achieving</t>
  </si>
  <si>
    <t>shortfall of 10% from flats not achieving</t>
  </si>
  <si>
    <t>number of flats not achieving (20%)</t>
  </si>
  <si>
    <t>Growth levels - total number of dwellings</t>
  </si>
  <si>
    <t>scenario 1</t>
  </si>
  <si>
    <t>scenario 2</t>
  </si>
  <si>
    <t>scenario 3</t>
  </si>
  <si>
    <t>Percentage of flats (based on proportion assumed in previous study)</t>
  </si>
  <si>
    <t>Floorspace (from EHS)</t>
  </si>
  <si>
    <t>demand per flat</t>
  </si>
  <si>
    <t>kWh/yr</t>
  </si>
  <si>
    <t>£/kW</t>
  </si>
  <si>
    <t>shortfall of 10%</t>
  </si>
  <si>
    <t>Domestic sector</t>
  </si>
  <si>
    <t>Non-domestic sector</t>
  </si>
  <si>
    <t>scenarios are based on number of buildings not achieving standard by 5%</t>
  </si>
  <si>
    <t>pot size (10% not achieving by 50%)</t>
  </si>
  <si>
    <t>pot size (25% not achieving by 50%)</t>
  </si>
  <si>
    <r>
      <rPr>
        <sz val="11"/>
        <color theme="9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pot sizes are the result of 10% dwellings not achieving target by 50%, under the 3 growth levels assumed by WECA. </t>
    </r>
    <r>
      <rPr>
        <sz val="11"/>
        <color theme="4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figures assume 25% flats don't achieve target by 50%. Assume all other dwelling types will achieve target.</t>
    </r>
  </si>
  <si>
    <t>number of 3 kw rooftop pv installations</t>
  </si>
  <si>
    <t>annual shortfall</t>
  </si>
  <si>
    <t>no. flats</t>
  </si>
  <si>
    <t>total demand</t>
  </si>
  <si>
    <t>example:</t>
  </si>
  <si>
    <t>annual shortfall if achieve 75% on site</t>
  </si>
  <si>
    <t>lifetime shortfall</t>
  </si>
  <si>
    <t>emissions factor</t>
  </si>
  <si>
    <t>lifetime emissions</t>
  </si>
  <si>
    <t>cost per kWh</t>
  </si>
  <si>
    <t>cost per tCO2</t>
  </si>
  <si>
    <t>payment required</t>
  </si>
  <si>
    <t>gCO2/kWh</t>
  </si>
  <si>
    <t>kWh</t>
  </si>
  <si>
    <t>kWh.yr</t>
  </si>
  <si>
    <t>g/CO2</t>
  </si>
  <si>
    <t>t/CO2</t>
  </si>
  <si>
    <t>£/kWh - offset price based on new data</t>
  </si>
  <si>
    <t>over lifetime</t>
  </si>
  <si>
    <t>cost</t>
  </si>
  <si>
    <t>cost per building</t>
  </si>
  <si>
    <t>x50</t>
  </si>
  <si>
    <t>x250</t>
  </si>
  <si>
    <t>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</si>
</sst>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165" fontId="4" fillId="0" borderId="0" xfId="0" applyNumberFormat="1" applyFont="1"/>
    <xf numFmtId="164" fontId="6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0" xfId="0" applyNumberFormat="1" applyFont="1"/>
    <xf numFmtId="0" fontId="8" fillId="0" borderId="0" xfId="0" applyFont="1" applyAlignment="1">
      <alignment wrapText="1"/>
    </xf>
    <xf numFmtId="165" fontId="8" fillId="0" borderId="0" xfId="0" applyNumberFormat="1" applyFont="1"/>
    <xf numFmtId="3" fontId="8" fillId="0" borderId="0" xfId="0" applyNumberFormat="1" applyFont="1"/>
    <xf numFmtId="0" fontId="9" fillId="0" borderId="0" xfId="0" applyFont="1"/>
    <xf numFmtId="164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ette Lamley" id="{D7D53D8F-3EE1-40EE-81FE-C039DB8F55C4}" userId="S::annettel@cse.org.uk::c9bd6b64-c161-446c-9ae2-b01559688c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4-14T13:28:00.64" personId="{D7D53D8F-3EE1-40EE-81FE-C039DB8F55C4}" id="{8A7EBACA-20BA-43EB-9BA0-FEAFEC9FA61C}">
    <text>See separate spreadsheet for assumed NS contribution to these figures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B965-6EE1-4956-B58F-3907CE9FE282}">
  <dimension ref="A1:R27"/>
  <sheetViews>
    <sheetView tabSelected="1" zoomScale="115" zoomScaleNormal="115" workbookViewId="0">
      <selection activeCell="O17" sqref="O17:O19"/>
    </sheetView>
  </sheetViews>
  <sheetFormatPr defaultRowHeight="14.4" x14ac:dyDescent="0.3"/>
  <cols>
    <col min="1" max="1" width="29.88671875" customWidth="1"/>
    <col min="7" max="7" width="13.88671875" bestFit="1" customWidth="1"/>
    <col min="8" max="8" width="9.88671875" bestFit="1" customWidth="1"/>
    <col min="9" max="9" width="20.88671875" customWidth="1"/>
    <col min="10" max="10" width="12.33203125" customWidth="1"/>
    <col min="12" max="12" width="13.44140625" bestFit="1" customWidth="1"/>
    <col min="14" max="14" width="9.88671875" bestFit="1" customWidth="1"/>
    <col min="15" max="15" width="15" bestFit="1" customWidth="1"/>
    <col min="17" max="17" width="16.88671875" bestFit="1" customWidth="1"/>
  </cols>
  <sheetData>
    <row r="1" spans="1:18" x14ac:dyDescent="0.3">
      <c r="A1" s="5" t="s">
        <v>31</v>
      </c>
    </row>
    <row r="3" spans="1:18" x14ac:dyDescent="0.3">
      <c r="A3" t="s">
        <v>36</v>
      </c>
    </row>
    <row r="5" spans="1:18" x14ac:dyDescent="0.3">
      <c r="A5" t="s">
        <v>21</v>
      </c>
    </row>
    <row r="6" spans="1:18" x14ac:dyDescent="0.3">
      <c r="A6" t="s">
        <v>22</v>
      </c>
      <c r="B6">
        <v>102800</v>
      </c>
      <c r="I6" t="s">
        <v>41</v>
      </c>
    </row>
    <row r="7" spans="1:18" x14ac:dyDescent="0.3">
      <c r="A7" t="s">
        <v>23</v>
      </c>
      <c r="B7">
        <v>115000</v>
      </c>
      <c r="I7" t="s">
        <v>39</v>
      </c>
      <c r="J7">
        <v>18</v>
      </c>
    </row>
    <row r="8" spans="1:18" x14ac:dyDescent="0.3">
      <c r="A8" t="s">
        <v>24</v>
      </c>
      <c r="B8">
        <v>127200</v>
      </c>
      <c r="I8" t="s">
        <v>40</v>
      </c>
      <c r="J8">
        <f>B13*J7</f>
        <v>34713</v>
      </c>
      <c r="K8" t="s">
        <v>51</v>
      </c>
    </row>
    <row r="9" spans="1:18" x14ac:dyDescent="0.3">
      <c r="I9" t="s">
        <v>42</v>
      </c>
      <c r="J9">
        <f>J8*0.25</f>
        <v>8678.25</v>
      </c>
      <c r="K9" t="s">
        <v>51</v>
      </c>
    </row>
    <row r="10" spans="1:18" x14ac:dyDescent="0.3">
      <c r="A10" t="s">
        <v>25</v>
      </c>
      <c r="B10">
        <v>17.3333333333333</v>
      </c>
      <c r="I10" t="s">
        <v>43</v>
      </c>
      <c r="J10">
        <f>J9*30</f>
        <v>260347.5</v>
      </c>
      <c r="K10" t="s">
        <v>50</v>
      </c>
    </row>
    <row r="11" spans="1:18" x14ac:dyDescent="0.3">
      <c r="A11" t="s">
        <v>26</v>
      </c>
      <c r="B11">
        <v>55.1</v>
      </c>
      <c r="C11" t="s">
        <v>5</v>
      </c>
      <c r="I11" t="s">
        <v>44</v>
      </c>
      <c r="J11">
        <v>136</v>
      </c>
      <c r="K11" t="s">
        <v>49</v>
      </c>
    </row>
    <row r="12" spans="1:18" x14ac:dyDescent="0.3">
      <c r="A12" t="s">
        <v>14</v>
      </c>
      <c r="B12">
        <v>35</v>
      </c>
      <c r="C12" t="s">
        <v>3</v>
      </c>
      <c r="I12" t="s">
        <v>45</v>
      </c>
      <c r="J12">
        <f>J11*J10</f>
        <v>35407260</v>
      </c>
      <c r="K12" t="s">
        <v>52</v>
      </c>
      <c r="L12">
        <f>J12/1000000</f>
        <v>35.407260000000001</v>
      </c>
      <c r="M12" t="s">
        <v>53</v>
      </c>
    </row>
    <row r="13" spans="1:18" x14ac:dyDescent="0.3">
      <c r="A13" t="s">
        <v>27</v>
      </c>
      <c r="B13">
        <f>B11*B12</f>
        <v>1928.5</v>
      </c>
      <c r="C13" t="s">
        <v>28</v>
      </c>
      <c r="I13" t="s">
        <v>46</v>
      </c>
      <c r="J13">
        <v>9.0999999999999998E-2</v>
      </c>
      <c r="K13" t="s">
        <v>48</v>
      </c>
      <c r="L13">
        <f>J10*J13</f>
        <v>23691.622499999998</v>
      </c>
    </row>
    <row r="14" spans="1:18" x14ac:dyDescent="0.3">
      <c r="A14" t="s">
        <v>0</v>
      </c>
      <c r="B14" s="1">
        <v>1529.2</v>
      </c>
      <c r="C14" t="s">
        <v>29</v>
      </c>
      <c r="I14" t="s">
        <v>47</v>
      </c>
      <c r="J14">
        <f>581*1.15</f>
        <v>668.15</v>
      </c>
      <c r="K14" t="s">
        <v>48</v>
      </c>
      <c r="L14" s="2">
        <f>L12*J14</f>
        <v>23657.360768999999</v>
      </c>
    </row>
    <row r="15" spans="1:18" x14ac:dyDescent="0.3">
      <c r="L15" s="2">
        <f>L13-L14</f>
        <v>34.26173099999869</v>
      </c>
    </row>
    <row r="16" spans="1:18" ht="86.4" x14ac:dyDescent="0.3">
      <c r="A16" t="s">
        <v>15</v>
      </c>
      <c r="B16" t="s">
        <v>16</v>
      </c>
      <c r="C16" t="s">
        <v>17</v>
      </c>
      <c r="D16" t="s">
        <v>18</v>
      </c>
      <c r="E16" t="s">
        <v>19</v>
      </c>
      <c r="F16" t="s">
        <v>43</v>
      </c>
      <c r="G16" t="s">
        <v>56</v>
      </c>
      <c r="H16" t="s">
        <v>8</v>
      </c>
      <c r="I16" s="12" t="s">
        <v>34</v>
      </c>
      <c r="J16" s="10" t="s">
        <v>37</v>
      </c>
      <c r="K16" t="s">
        <v>20</v>
      </c>
      <c r="L16" t="s">
        <v>18</v>
      </c>
      <c r="M16" t="s">
        <v>30</v>
      </c>
      <c r="N16" t="s">
        <v>38</v>
      </c>
      <c r="O16" t="s">
        <v>56</v>
      </c>
      <c r="P16" t="s">
        <v>8</v>
      </c>
      <c r="Q16" s="9" t="s">
        <v>35</v>
      </c>
      <c r="R16" s="10" t="s">
        <v>37</v>
      </c>
    </row>
    <row r="17" spans="1:18" x14ac:dyDescent="0.3">
      <c r="A17">
        <v>102800</v>
      </c>
      <c r="B17">
        <f>A17*$B$10%</f>
        <v>17818.666666666631</v>
      </c>
      <c r="C17">
        <f>B17*0.1</f>
        <v>1781.8666666666631</v>
      </c>
      <c r="D17">
        <f>C17*$B$13</f>
        <v>3436329.8666666597</v>
      </c>
      <c r="E17">
        <f>D17*0.5</f>
        <v>1718164.9333333299</v>
      </c>
      <c r="F17">
        <f>E17*30</f>
        <v>51544947.999999896</v>
      </c>
      <c r="G17" s="16">
        <f>F17*$J$13</f>
        <v>4690590.2679999908</v>
      </c>
      <c r="H17">
        <f>E17/(0.105*8760)</f>
        <v>1867.9766615930962</v>
      </c>
      <c r="I17" s="13">
        <f>H17*$B$14</f>
        <v>2856509.9109081626</v>
      </c>
      <c r="J17" s="14">
        <f>H17/3</f>
        <v>622.65888719769873</v>
      </c>
      <c r="K17">
        <f>B17*0.25</f>
        <v>4454.6666666666579</v>
      </c>
      <c r="L17">
        <f>K17*$B$13</f>
        <v>8590824.6666666493</v>
      </c>
      <c r="M17">
        <f>L17*0.5</f>
        <v>4295412.3333333246</v>
      </c>
      <c r="N17">
        <f>M17*30</f>
        <v>128862369.99999973</v>
      </c>
      <c r="O17" s="16">
        <f>N17*$J$13</f>
        <v>11726475.669999976</v>
      </c>
      <c r="P17">
        <f>M17/(0.105*8760)</f>
        <v>4669.9416539827407</v>
      </c>
      <c r="Q17" s="7">
        <f>P17*$B$14</f>
        <v>7141274.7772704074</v>
      </c>
      <c r="R17" s="14">
        <f>P17/3</f>
        <v>1556.6472179942468</v>
      </c>
    </row>
    <row r="18" spans="1:18" x14ac:dyDescent="0.3">
      <c r="A18">
        <v>115000</v>
      </c>
      <c r="B18">
        <f t="shared" ref="B18:B19" si="0">A18*$B$10%</f>
        <v>19933.333333333296</v>
      </c>
      <c r="C18">
        <f>B18*0.1</f>
        <v>1993.3333333333296</v>
      </c>
      <c r="D18">
        <f t="shared" ref="D18:D19" si="1">C18*$B$13</f>
        <v>3844143.333333326</v>
      </c>
      <c r="E18">
        <f t="shared" ref="E18" si="2">D18*0.5</f>
        <v>1922071.666666663</v>
      </c>
      <c r="F18">
        <f t="shared" ref="F18:F19" si="3">E18*30</f>
        <v>57662149.999999888</v>
      </c>
      <c r="G18" s="16">
        <f t="shared" ref="G18:G19" si="4">F18*$J$13</f>
        <v>5247255.6499999901</v>
      </c>
      <c r="H18">
        <f>E18/(0.105*8760)</f>
        <v>2089.662607813289</v>
      </c>
      <c r="I18" s="13">
        <f t="shared" ref="I18:I19" si="5">H18*$B$14</f>
        <v>3195512.0598680815</v>
      </c>
      <c r="J18" s="14">
        <f t="shared" ref="J18:J19" si="6">H18/3</f>
        <v>696.55420260442963</v>
      </c>
      <c r="K18">
        <f t="shared" ref="K18:K19" si="7">B18*0.25</f>
        <v>4983.3333333333239</v>
      </c>
      <c r="L18">
        <f t="shared" ref="L18:L19" si="8">K18*$B$13</f>
        <v>9610358.3333333153</v>
      </c>
      <c r="M18">
        <f t="shared" ref="M18:M19" si="9">L18*0.5</f>
        <v>4805179.1666666577</v>
      </c>
      <c r="N18">
        <f t="shared" ref="N18:N19" si="10">M18*30</f>
        <v>144155374.99999973</v>
      </c>
      <c r="O18" s="16">
        <f t="shared" ref="O18:O19" si="11">N18*$J$13</f>
        <v>13118139.124999976</v>
      </c>
      <c r="P18">
        <f t="shared" ref="P18:P19" si="12">M18/(0.105*8760)</f>
        <v>5224.1565195332223</v>
      </c>
      <c r="Q18" s="7">
        <f t="shared" ref="Q18:Q19" si="13">P18*$B$14</f>
        <v>7988780.1496702041</v>
      </c>
      <c r="R18" s="14">
        <f t="shared" ref="R18:R19" si="14">P18/3</f>
        <v>1741.385506511074</v>
      </c>
    </row>
    <row r="19" spans="1:18" x14ac:dyDescent="0.3">
      <c r="A19">
        <v>127200</v>
      </c>
      <c r="B19">
        <f t="shared" si="0"/>
        <v>22047.99999999996</v>
      </c>
      <c r="C19">
        <f>B19*0.1</f>
        <v>2204.7999999999961</v>
      </c>
      <c r="D19">
        <f t="shared" si="1"/>
        <v>4251956.7999999924</v>
      </c>
      <c r="E19">
        <f>D19*0.5</f>
        <v>2125978.3999999962</v>
      </c>
      <c r="F19">
        <f t="shared" si="3"/>
        <v>63779351.999999888</v>
      </c>
      <c r="G19" s="16">
        <f t="shared" si="4"/>
        <v>5803921.0319999894</v>
      </c>
      <c r="H19">
        <f t="shared" ref="H19" si="15">E19/(0.105*8760)</f>
        <v>2311.3485540334814</v>
      </c>
      <c r="I19" s="13">
        <f t="shared" si="5"/>
        <v>3534514.2088279999</v>
      </c>
      <c r="J19" s="14">
        <f t="shared" si="6"/>
        <v>770.44951801116042</v>
      </c>
      <c r="K19">
        <f t="shared" si="7"/>
        <v>5511.99999999999</v>
      </c>
      <c r="L19">
        <f t="shared" si="8"/>
        <v>10629891.999999981</v>
      </c>
      <c r="M19">
        <f t="shared" si="9"/>
        <v>5314945.9999999907</v>
      </c>
      <c r="N19">
        <f t="shared" si="10"/>
        <v>159448379.99999973</v>
      </c>
      <c r="O19" s="16">
        <f t="shared" si="11"/>
        <v>14509802.579999976</v>
      </c>
      <c r="P19">
        <f t="shared" si="12"/>
        <v>5778.3713850837039</v>
      </c>
      <c r="Q19" s="7">
        <f t="shared" si="13"/>
        <v>8836285.5220699999</v>
      </c>
      <c r="R19" s="14">
        <f t="shared" si="14"/>
        <v>1926.1237950279012</v>
      </c>
    </row>
    <row r="20" spans="1:18" x14ac:dyDescent="0.3">
      <c r="R20" s="15"/>
    </row>
    <row r="21" spans="1:18" x14ac:dyDescent="0.3">
      <c r="I21" s="2"/>
      <c r="J21" s="2"/>
    </row>
    <row r="22" spans="1:18" x14ac:dyDescent="0.3">
      <c r="H22">
        <f>H18*(0.105*8760)</f>
        <v>1922071.6666666633</v>
      </c>
    </row>
    <row r="24" spans="1:18" x14ac:dyDescent="0.3">
      <c r="I24" s="8"/>
      <c r="J24" s="10"/>
      <c r="Q24" s="9"/>
      <c r="R24" s="10"/>
    </row>
    <row r="25" spans="1:18" x14ac:dyDescent="0.3">
      <c r="I25" s="6"/>
      <c r="J25" s="11"/>
      <c r="Q25" s="7"/>
      <c r="R25" s="11"/>
    </row>
    <row r="26" spans="1:18" x14ac:dyDescent="0.3">
      <c r="I26" s="6"/>
      <c r="J26" s="11"/>
      <c r="Q26" s="7"/>
      <c r="R26" s="11"/>
    </row>
    <row r="27" spans="1:18" x14ac:dyDescent="0.3">
      <c r="I27" s="6"/>
      <c r="J27" s="11"/>
      <c r="Q27" s="7"/>
      <c r="R27" s="11"/>
    </row>
  </sheetData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4621-5D7A-4DEE-8E2F-746CED98AC4F}">
  <dimension ref="A1:G24"/>
  <sheetViews>
    <sheetView workbookViewId="0">
      <selection activeCell="B4" sqref="B4"/>
    </sheetView>
  </sheetViews>
  <sheetFormatPr defaultRowHeight="14.4" x14ac:dyDescent="0.3"/>
  <cols>
    <col min="1" max="1" width="16.5546875" customWidth="1"/>
    <col min="2" max="2" width="16.77734375" customWidth="1"/>
    <col min="4" max="4" width="15.6640625" customWidth="1"/>
  </cols>
  <sheetData>
    <row r="1" spans="1:7" x14ac:dyDescent="0.3">
      <c r="A1" s="5" t="s">
        <v>32</v>
      </c>
    </row>
    <row r="3" spans="1:7" x14ac:dyDescent="0.3">
      <c r="A3" s="1" t="s">
        <v>33</v>
      </c>
    </row>
    <row r="4" spans="1:7" x14ac:dyDescent="0.3">
      <c r="A4" s="1">
        <v>1529.2</v>
      </c>
      <c r="B4" t="s">
        <v>0</v>
      </c>
      <c r="F4">
        <v>9.0999999999999998E-2</v>
      </c>
      <c r="G4" t="s">
        <v>54</v>
      </c>
    </row>
    <row r="6" spans="1:7" x14ac:dyDescent="0.3">
      <c r="A6" t="s">
        <v>1</v>
      </c>
    </row>
    <row r="7" spans="1:7" x14ac:dyDescent="0.3">
      <c r="A7" t="s">
        <v>2</v>
      </c>
      <c r="B7">
        <v>55</v>
      </c>
      <c r="C7" t="s">
        <v>3</v>
      </c>
    </row>
    <row r="8" spans="1:7" x14ac:dyDescent="0.3">
      <c r="A8" t="s">
        <v>4</v>
      </c>
      <c r="B8">
        <v>4358</v>
      </c>
      <c r="C8" t="s">
        <v>5</v>
      </c>
    </row>
    <row r="9" spans="1:7" x14ac:dyDescent="0.3">
      <c r="A9" t="s">
        <v>6</v>
      </c>
      <c r="B9">
        <f>B7*B8</f>
        <v>239690</v>
      </c>
      <c r="C9" t="s">
        <v>3</v>
      </c>
      <c r="D9">
        <f>B10*30</f>
        <v>359535</v>
      </c>
      <c r="E9" t="s">
        <v>55</v>
      </c>
    </row>
    <row r="10" spans="1:7" x14ac:dyDescent="0.3">
      <c r="A10" t="s">
        <v>7</v>
      </c>
      <c r="B10">
        <f>B9*0.05</f>
        <v>11984.5</v>
      </c>
      <c r="D10" s="2">
        <f>D9*F4</f>
        <v>32717.684999999998</v>
      </c>
      <c r="E10" t="s">
        <v>57</v>
      </c>
    </row>
    <row r="11" spans="1:7" x14ac:dyDescent="0.3">
      <c r="A11" t="s">
        <v>8</v>
      </c>
      <c r="B11">
        <f>B10/(0.105*8760)</f>
        <v>13.029462926723202</v>
      </c>
      <c r="D11" s="2">
        <f>D10*50</f>
        <v>1635884.25</v>
      </c>
      <c r="E11" t="s">
        <v>58</v>
      </c>
    </row>
    <row r="12" spans="1:7" x14ac:dyDescent="0.3">
      <c r="A12" s="3" t="s">
        <v>9</v>
      </c>
      <c r="B12" s="4">
        <f>B11*A4</f>
        <v>19924.65470754512</v>
      </c>
      <c r="D12" s="2">
        <f>D10*250</f>
        <v>8179421.2499999991</v>
      </c>
      <c r="E12" t="s">
        <v>59</v>
      </c>
    </row>
    <row r="13" spans="1:7" x14ac:dyDescent="0.3">
      <c r="A13" s="3" t="s">
        <v>10</v>
      </c>
      <c r="B13" s="4">
        <f>B12*50</f>
        <v>996232.73537725594</v>
      </c>
    </row>
    <row r="14" spans="1:7" x14ac:dyDescent="0.3">
      <c r="A14" s="3" t="s">
        <v>11</v>
      </c>
      <c r="B14" s="4">
        <f>B12*250</f>
        <v>4981163.6768862801</v>
      </c>
    </row>
    <row r="17" spans="1:5" x14ac:dyDescent="0.3">
      <c r="A17" t="s">
        <v>12</v>
      </c>
    </row>
    <row r="18" spans="1:5" x14ac:dyDescent="0.3">
      <c r="A18" t="s">
        <v>2</v>
      </c>
      <c r="B18">
        <v>65</v>
      </c>
      <c r="C18" t="s">
        <v>3</v>
      </c>
    </row>
    <row r="19" spans="1:5" x14ac:dyDescent="0.3">
      <c r="A19" t="s">
        <v>4</v>
      </c>
      <c r="B19">
        <v>9318</v>
      </c>
      <c r="C19" t="s">
        <v>5</v>
      </c>
    </row>
    <row r="20" spans="1:5" x14ac:dyDescent="0.3">
      <c r="A20" t="s">
        <v>6</v>
      </c>
      <c r="B20">
        <f>B18*B19</f>
        <v>605670</v>
      </c>
      <c r="C20" t="s">
        <v>3</v>
      </c>
    </row>
    <row r="21" spans="1:5" x14ac:dyDescent="0.3">
      <c r="A21" t="s">
        <v>7</v>
      </c>
      <c r="B21">
        <f>B20*0.05</f>
        <v>30283.5</v>
      </c>
      <c r="D21">
        <f>B21*30</f>
        <v>908505</v>
      </c>
      <c r="E21" t="s">
        <v>55</v>
      </c>
    </row>
    <row r="22" spans="1:5" x14ac:dyDescent="0.3">
      <c r="A22" t="s">
        <v>8</v>
      </c>
      <c r="B22">
        <f>B21/(0.105*8760)</f>
        <v>32.924005218525771</v>
      </c>
      <c r="D22">
        <f>D21*F4</f>
        <v>82673.955000000002</v>
      </c>
      <c r="E22" t="s">
        <v>57</v>
      </c>
    </row>
    <row r="23" spans="1:5" x14ac:dyDescent="0.3">
      <c r="A23" s="3" t="s">
        <v>9</v>
      </c>
      <c r="B23" s="4">
        <f>B22*A4</f>
        <v>50347.388780169611</v>
      </c>
      <c r="D23">
        <f>D22*5</f>
        <v>413369.77500000002</v>
      </c>
      <c r="E23" t="s">
        <v>60</v>
      </c>
    </row>
    <row r="24" spans="1:5" x14ac:dyDescent="0.3">
      <c r="A24" s="3" t="s">
        <v>13</v>
      </c>
      <c r="B24" s="4">
        <f>B23*5</f>
        <v>251736.94390084804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Domestic</vt:lpstr>
      <vt:lpstr>Non-domestic</vt:lpstr>
    </vt:vector>
  </TitlesOfParts>
  <Company>Centre for Sustainable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Lamley</dc:creator>
  <cp:lastModifiedBy>Liz Renes</cp:lastModifiedBy>
  <dcterms:created xsi:type="dcterms:W3CDTF">2022-04-14T12:28:10Z</dcterms:created>
  <dcterms:modified xsi:type="dcterms:W3CDTF">2023-06-09T09:23:12Z</dcterms:modified>
</cp:coreProperties>
</file>