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omerset-my.sharepoint.com/personal/liz_renes_n-somerset_gov_uk/Documents/Desktop/Web updates/"/>
    </mc:Choice>
  </mc:AlternateContent>
  <xr:revisionPtr revIDLastSave="0" documentId="8_{DFE774FE-6F6D-4A77-957C-DE0678C85AF3}" xr6:coauthVersionLast="47" xr6:coauthVersionMax="47" xr10:uidLastSave="{00000000-0000-0000-0000-000000000000}"/>
  <bookViews>
    <workbookView xWindow="-108" yWindow="-108" windowWidth="23256" windowHeight="12576" xr2:uid="{08294E6D-8DA0-49E0-9305-5F0D92BB01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20" i="1"/>
  <c r="F19" i="1"/>
  <c r="F28" i="1"/>
  <c r="F29" i="1" s="1"/>
  <c r="F24" i="1"/>
  <c r="F3" i="1"/>
  <c r="K3" i="1" s="1"/>
  <c r="J3" i="1"/>
  <c r="F18" i="1"/>
  <c r="F17" i="1"/>
  <c r="F16" i="1"/>
  <c r="F15" i="1"/>
  <c r="F11" i="1"/>
  <c r="I2" i="1"/>
  <c r="F2" i="1"/>
  <c r="K2" i="1" s="1"/>
  <c r="J2" i="1"/>
  <c r="H2" i="1"/>
  <c r="H3" i="1" s="1"/>
  <c r="G2" i="1"/>
  <c r="G3" i="1" s="1"/>
  <c r="D3" i="1"/>
  <c r="F30" i="1" l="1"/>
  <c r="F31" i="1" s="1"/>
  <c r="I3" i="1"/>
  <c r="D113" i="1"/>
  <c r="D111" i="1"/>
  <c r="D38" i="1"/>
  <c r="D97" i="1"/>
  <c r="D12" i="1"/>
  <c r="D44" i="1"/>
  <c r="D56" i="1"/>
  <c r="D57" i="1"/>
  <c r="D129" i="1"/>
  <c r="D70" i="1"/>
  <c r="D66" i="1"/>
  <c r="D116" i="1"/>
  <c r="D92" i="1"/>
  <c r="D30" i="1"/>
  <c r="D103" i="1"/>
  <c r="D67" i="1"/>
  <c r="D80" i="1"/>
  <c r="D131" i="1"/>
  <c r="D59" i="1"/>
  <c r="D46" i="1"/>
  <c r="D5" i="1"/>
  <c r="D24" i="1"/>
  <c r="D6" i="1"/>
  <c r="D40" i="1"/>
  <c r="D128" i="1"/>
  <c r="D47" i="1"/>
  <c r="D25" i="1"/>
  <c r="D36" i="1"/>
  <c r="D54" i="1"/>
  <c r="D96" i="1"/>
  <c r="D114" i="1"/>
  <c r="D71" i="1"/>
  <c r="D83" i="1"/>
  <c r="D68" i="1"/>
  <c r="D120" i="1"/>
  <c r="D35" i="1"/>
  <c r="D64" i="1"/>
  <c r="D119" i="1"/>
  <c r="D75" i="1"/>
  <c r="D91" i="1"/>
  <c r="D69" i="1"/>
  <c r="D121" i="1"/>
  <c r="D123" i="1"/>
  <c r="D132" i="1"/>
  <c r="D94" i="1"/>
  <c r="D124" i="1"/>
  <c r="D50" i="1"/>
  <c r="D13" i="1"/>
  <c r="D99" i="1"/>
  <c r="D48" i="1"/>
  <c r="D29" i="1"/>
  <c r="D98" i="1"/>
  <c r="D32" i="1"/>
  <c r="D100" i="1"/>
  <c r="D107" i="1"/>
  <c r="D4" i="1"/>
  <c r="D15" i="1"/>
  <c r="D101" i="1"/>
  <c r="D27" i="1"/>
  <c r="D62" i="1"/>
  <c r="D108" i="1"/>
  <c r="D8" i="1"/>
  <c r="D43" i="1"/>
  <c r="D63" i="1"/>
  <c r="D77" i="1"/>
  <c r="D95" i="1"/>
  <c r="D127" i="1"/>
  <c r="D90" i="1"/>
  <c r="D52" i="1"/>
  <c r="D20" i="1"/>
  <c r="D109" i="1"/>
  <c r="D14" i="1"/>
  <c r="D22" i="1"/>
  <c r="D112" i="1"/>
  <c r="D85" i="1"/>
  <c r="D79" i="1"/>
  <c r="D73" i="1"/>
  <c r="D126" i="1"/>
  <c r="D87" i="1"/>
  <c r="D39" i="1"/>
  <c r="D122" i="1"/>
  <c r="D110" i="1"/>
  <c r="D76" i="1"/>
  <c r="D104" i="1"/>
  <c r="D51" i="1"/>
  <c r="D34" i="1"/>
  <c r="D18" i="1"/>
  <c r="D33" i="1"/>
  <c r="D61" i="1"/>
  <c r="D10" i="1"/>
  <c r="D23" i="1"/>
  <c r="D11" i="1"/>
  <c r="D125" i="1"/>
  <c r="D60" i="1"/>
  <c r="D19" i="1"/>
  <c r="D115" i="1"/>
  <c r="D49" i="1"/>
  <c r="D37" i="1"/>
  <c r="D58" i="1"/>
  <c r="D78" i="1"/>
  <c r="D31" i="1"/>
  <c r="D9" i="1"/>
  <c r="D72" i="1"/>
  <c r="D82" i="1"/>
  <c r="D93" i="1"/>
  <c r="D81" i="1"/>
  <c r="D17" i="1"/>
  <c r="D21" i="1"/>
  <c r="D106" i="1"/>
  <c r="D55" i="1"/>
  <c r="D26" i="1"/>
  <c r="D86" i="1"/>
  <c r="D16" i="1"/>
  <c r="D105" i="1"/>
  <c r="D53" i="1"/>
  <c r="D88" i="1"/>
  <c r="D41" i="1"/>
  <c r="D102" i="1"/>
  <c r="D84" i="1"/>
  <c r="D45" i="1"/>
  <c r="D130" i="1"/>
  <c r="D117" i="1"/>
  <c r="D89" i="1"/>
  <c r="D65" i="1"/>
  <c r="D42" i="1"/>
  <c r="D118" i="1"/>
  <c r="D28" i="1"/>
  <c r="D7" i="1"/>
  <c r="D74" i="1"/>
  <c r="G36" i="1" l="1"/>
  <c r="G100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tc={FBC53758-CA2C-4640-B834-F4FB95E899C8}</author>
    <author>tc={A26BD660-273B-4E5B-BB2A-FAC8FFA033C7}</author>
  </authors>
  <commentList>
    <comment ref="D2" authorId="0" shapeId="0" xr:uid="{FBC53758-CA2C-4640-B834-F4FB95E899C8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kW?</t>
      </text>
    </comment>
    <comment ref="G6" authorId="1" shapeId="0" xr:uid="{A26BD660-273B-4E5B-BB2A-FAC8FFA033C7}">
      <text>
        <t>[Threaded comment]
Your version of Excel allows you to read this threaded comment; however, any edits to it will get removed if the file is opened in a newer version of Excel. Learn more: https://go.microsoft.com/fwlink/?linkid=870924
Comment:
    Do these figures definitely include the capital cost of the storage? Interesting that the £/kWp is still lower than almost all of the others. Assume due to size of install?</t>
      </text>
    </comment>
  </commentList>
</comments>
</file>

<file path=xl/sharedStrings.xml><?xml version="1.0" encoding="utf-8"?>
<sst xmlns="http://schemas.openxmlformats.org/spreadsheetml/2006/main" count="38" uniqueCount="28">
  <si>
    <t>Cost</t>
  </si>
  <si>
    <t>Overall kWp</t>
  </si>
  <si>
    <t>kWp</t>
  </si>
  <si>
    <t>no. installs</t>
  </si>
  <si>
    <t>cost per install</t>
  </si>
  <si>
    <t>mean cost per kWp</t>
  </si>
  <si>
    <t>Median Cost</t>
  </si>
  <si>
    <t>median cost per kwp</t>
  </si>
  <si>
    <t xml:space="preserve">Overall cost * </t>
  </si>
  <si>
    <t>Mean size of installation (kWp)</t>
  </si>
  <si>
    <t>mean cost of installation (3 kwp and under)</t>
  </si>
  <si>
    <t>mean cost of installation (3 - 4 kwp)</t>
  </si>
  <si>
    <t>Mean cost of installation 4&lt; kWp</t>
  </si>
  <si>
    <t>batteries installed</t>
  </si>
  <si>
    <t>excluding sites with battery storage</t>
  </si>
  <si>
    <t>including sites with battery storage</t>
  </si>
  <si>
    <t>cost of 'average' install</t>
  </si>
  <si>
    <t>capacity factor</t>
  </si>
  <si>
    <t>hours in a year</t>
  </si>
  <si>
    <t>lifespan (yrs)</t>
  </si>
  <si>
    <t>kWh/yr</t>
  </si>
  <si>
    <t>kWh/30yr (i.e. total generation over assumed lifetime)</t>
  </si>
  <si>
    <t>£/kWh</t>
  </si>
  <si>
    <t>£/MWh</t>
  </si>
  <si>
    <t>inc. those with storage</t>
  </si>
  <si>
    <t>excl. those with storage</t>
  </si>
  <si>
    <t>£/kWh Offset Rate, including 15% administrative cost</t>
  </si>
  <si>
    <t>£/mWh Offset Rate, including 15% administrative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</si>
</sst>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2" borderId="1" xfId="0" applyNumberFormat="1" applyFill="1" applyBorder="1"/>
    <xf numFmtId="0" fontId="0" fillId="2" borderId="0" xfId="0" applyFill="1"/>
    <xf numFmtId="164" fontId="0" fillId="3" borderId="1" xfId="0" applyNumberFormat="1" applyFill="1" applyBorder="1"/>
    <xf numFmtId="0" fontId="0" fillId="3" borderId="0" xfId="0" applyFill="1"/>
    <xf numFmtId="164" fontId="1" fillId="2" borderId="1" xfId="0" applyNumberFormat="1" applyFont="1" applyFill="1" applyBorder="1"/>
    <xf numFmtId="0" fontId="1" fillId="2" borderId="0" xfId="0" applyFont="1" applyFill="1"/>
    <xf numFmtId="164" fontId="0" fillId="4" borderId="1" xfId="0" applyNumberFormat="1" applyFill="1" applyBorder="1"/>
    <xf numFmtId="0" fontId="0" fillId="4" borderId="0" xfId="0" applyFill="1"/>
    <xf numFmtId="164" fontId="0" fillId="5" borderId="1" xfId="0" applyNumberFormat="1" applyFill="1" applyBorder="1"/>
    <xf numFmtId="0" fontId="0" fillId="5" borderId="0" xfId="0" applyFill="1"/>
    <xf numFmtId="164" fontId="0" fillId="0" borderId="0" xfId="0" applyNumberFormat="1"/>
    <xf numFmtId="0" fontId="0" fillId="6" borderId="0" xfId="0" applyFill="1"/>
    <xf numFmtId="8" fontId="0" fillId="3" borderId="1" xfId="0" applyNumberFormat="1" applyFill="1" applyBorder="1" applyAlignment="1">
      <alignment horizontal="center"/>
    </xf>
    <xf numFmtId="164" fontId="0" fillId="2" borderId="2" xfId="0" applyNumberFormat="1" applyFill="1" applyBorder="1"/>
    <xf numFmtId="0" fontId="0" fillId="0" borderId="0" xfId="0" applyBorder="1"/>
    <xf numFmtId="0" fontId="0" fillId="6" borderId="0" xfId="0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6" borderId="0" xfId="0" applyFill="1" applyAlignment="1">
      <alignment wrapText="1"/>
    </xf>
    <xf numFmtId="164" fontId="0" fillId="2" borderId="0" xfId="0" applyNumberFormat="1" applyFill="1" applyBorder="1"/>
    <xf numFmtId="0" fontId="0" fillId="0" borderId="1" xfId="0" applyBorder="1"/>
    <xf numFmtId="0" fontId="0" fillId="0" borderId="0" xfId="0" applyAlignment="1">
      <alignment wrapText="1"/>
    </xf>
    <xf numFmtId="164" fontId="2" fillId="7" borderId="0" xfId="0" applyNumberFormat="1" applyFont="1" applyFill="1"/>
    <xf numFmtId="2" fontId="0" fillId="7" borderId="0" xfId="0" applyNumberFormat="1" applyFill="1"/>
    <xf numFmtId="0" fontId="0" fillId="7" borderId="0" xfId="0" applyFill="1"/>
    <xf numFmtId="164" fontId="2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598170</xdr:colOff>
      <xdr:row>0</xdr:row>
      <xdr:rowOff>510539</xdr:rowOff>
    </xdr:from>
    <xdr:to>
      <xdr:col>18</xdr:col>
      <xdr:colOff>102870</xdr:colOff>
      <xdr:row>3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6DBC16-990B-4790-8F4E-42093B669EC5}"/>
            </a:ext>
          </a:extLst>
        </xdr:cNvPr>
        <xdr:cNvSpPr txBox="1"/>
      </xdr:nvSpPr>
      <xdr:spPr>
        <a:xfrm>
          <a:off x="8018145" y="510539"/>
          <a:ext cx="4381500" cy="718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 including</a:t>
          </a:r>
          <a:r>
            <a:rPr lang="en-GB" sz="1100" baseline="0"/>
            <a:t> management fee for managing agent, and </a:t>
          </a:r>
          <a:r>
            <a:rPr lang="en-GB" sz="1100"/>
            <a:t>an increase on the cost of modules in late 2021.</a:t>
          </a:r>
        </a:p>
        <a:p>
          <a:endParaRPr lang="en-GB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nette Lamley" id="{16273E12-0DC5-4C2F-A534-F732D71CDA71}" userId="S::annettel@cse.org.uk::c9bd6b64-c161-446c-9ae2-b01559688c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5-11T16:09:12.40" personId="{16273E12-0DC5-4C2F-A534-F732D71CDA71}" id="{FBC53758-CA2C-4640-B834-F4FB95E899C8}">
    <text>per kW?</text>
  </threadedComment>
  <threadedComment ref="G6" dT="2022-05-11T16:25:25.22" personId="{16273E12-0DC5-4C2F-A534-F732D71CDA71}" id="{A26BD660-273B-4E5B-BB2A-FAC8FFA033C7}">
    <text>Do these figures definitely include the capital cost of the storage? Interesting that the £/kWp is still lower than almost all of the others. Assume due to size of install?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833F-3DAB-406F-8081-71204661B1B7}">
  <dimension ref="B1:K134"/>
  <sheetViews>
    <sheetView tabSelected="1" topLeftCell="A13" workbookViewId="0">
      <selection activeCell="I35" sqref="I35"/>
    </sheetView>
  </sheetViews>
  <sheetFormatPr defaultRowHeight="14.4" x14ac:dyDescent="0.3"/>
  <cols>
    <col min="2" max="2" width="11.44140625" customWidth="1"/>
    <col min="4" max="5" width="17.109375" customWidth="1"/>
    <col min="6" max="6" width="11.44140625" customWidth="1"/>
    <col min="7" max="7" width="13.88671875" customWidth="1"/>
    <col min="8" max="8" width="15.44140625" customWidth="1"/>
    <col min="9" max="9" width="12.5546875" customWidth="1"/>
    <col min="10" max="10" width="8.88671875" bestFit="1" customWidth="1"/>
  </cols>
  <sheetData>
    <row r="1" spans="2:11" ht="57.6" x14ac:dyDescent="0.3">
      <c r="B1" s="15"/>
      <c r="F1" t="s">
        <v>3</v>
      </c>
      <c r="G1" s="12" t="s">
        <v>8</v>
      </c>
      <c r="H1" s="12" t="s">
        <v>1</v>
      </c>
      <c r="I1" s="22" t="s">
        <v>5</v>
      </c>
      <c r="J1" s="22" t="s">
        <v>7</v>
      </c>
      <c r="K1" s="22" t="s">
        <v>9</v>
      </c>
    </row>
    <row r="2" spans="2:11" ht="28.8" x14ac:dyDescent="0.3">
      <c r="B2" s="16" t="s">
        <v>0</v>
      </c>
      <c r="C2" s="12" t="s">
        <v>2</v>
      </c>
      <c r="D2" s="12" t="s">
        <v>4</v>
      </c>
      <c r="E2" s="22" t="s">
        <v>15</v>
      </c>
      <c r="F2" s="20">
        <f>COUNT(C3:C132)</f>
        <v>130</v>
      </c>
      <c r="G2" s="29">
        <f>SUM(B3:B134)</f>
        <v>980911.51999999967</v>
      </c>
      <c r="H2" s="20">
        <f>SUM(C3:C134)</f>
        <v>448.58500000000032</v>
      </c>
      <c r="I2" s="29">
        <f>G2/H2</f>
        <v>2186.6792692577751</v>
      </c>
      <c r="J2" s="26">
        <f>MEDIAN(D3:D132)</f>
        <v>2179.6181818181822</v>
      </c>
      <c r="K2" s="27">
        <f>SUM(C3:C133)/F2</f>
        <v>3.4506538461538487</v>
      </c>
    </row>
    <row r="3" spans="2:11" ht="28.8" x14ac:dyDescent="0.3">
      <c r="B3" s="23">
        <v>8270.1200000000008</v>
      </c>
      <c r="C3" s="28">
        <v>6</v>
      </c>
      <c r="D3" s="11">
        <f>B3/C3</f>
        <v>1378.3533333333335</v>
      </c>
      <c r="E3" s="22" t="s">
        <v>14</v>
      </c>
      <c r="F3" s="20">
        <f>COUNT(C6,C8:C132)</f>
        <v>126</v>
      </c>
      <c r="G3" s="29">
        <f>G2-(B3+B4+B5+B7)</f>
        <v>947061.80999999971</v>
      </c>
      <c r="H3" s="20">
        <f>H2-C3-C4-C5-C7</f>
        <v>426.77500000000032</v>
      </c>
      <c r="I3" s="29">
        <f>G3/H3</f>
        <v>2219.1126706109753</v>
      </c>
      <c r="J3" s="26">
        <f>MEDIAN(D6,D8:D132)</f>
        <v>2217.861851851852</v>
      </c>
      <c r="K3" s="30">
        <f>SUM(C6,C8:C132)/F3</f>
        <v>3.3871031746031761</v>
      </c>
    </row>
    <row r="4" spans="2:11" x14ac:dyDescent="0.3">
      <c r="B4" s="1">
        <v>8591.8799999999992</v>
      </c>
      <c r="C4" s="28">
        <v>6</v>
      </c>
      <c r="D4" s="11">
        <f t="shared" ref="D4:D34" si="0">B4/C4</f>
        <v>1431.9799999999998</v>
      </c>
      <c r="E4" s="11"/>
      <c r="H4" s="21"/>
    </row>
    <row r="5" spans="2:11" x14ac:dyDescent="0.3">
      <c r="B5" s="1">
        <v>8453.67</v>
      </c>
      <c r="C5" s="28">
        <v>5.25</v>
      </c>
      <c r="D5" s="11">
        <f t="shared" si="0"/>
        <v>1610.2228571428573</v>
      </c>
      <c r="E5" s="11"/>
    </row>
    <row r="6" spans="2:11" x14ac:dyDescent="0.3">
      <c r="B6" s="1">
        <v>8383.44</v>
      </c>
      <c r="C6" s="2">
        <v>4.5599999999999996</v>
      </c>
      <c r="D6" s="11">
        <f t="shared" si="0"/>
        <v>1838.4736842105265</v>
      </c>
      <c r="E6" s="11"/>
      <c r="G6" s="28" t="s">
        <v>13</v>
      </c>
    </row>
    <row r="7" spans="2:11" ht="57.6" x14ac:dyDescent="0.3">
      <c r="B7" s="13">
        <v>8534.0400000000009</v>
      </c>
      <c r="C7" s="28">
        <v>4.5599999999999996</v>
      </c>
      <c r="D7" s="11">
        <f t="shared" si="0"/>
        <v>1871.5000000000005</v>
      </c>
      <c r="E7" s="11"/>
      <c r="F7" s="25" t="s">
        <v>12</v>
      </c>
      <c r="G7" s="11">
        <f>SUM(D3:D35)/33</f>
        <v>1796.0653832469145</v>
      </c>
    </row>
    <row r="8" spans="2:11" x14ac:dyDescent="0.3">
      <c r="B8" s="1">
        <v>7414.11</v>
      </c>
      <c r="C8" s="2">
        <v>4.5</v>
      </c>
      <c r="D8" s="11">
        <f t="shared" si="0"/>
        <v>1647.58</v>
      </c>
      <c r="E8" s="11"/>
    </row>
    <row r="9" spans="2:11" x14ac:dyDescent="0.3">
      <c r="B9" s="1">
        <v>7440.77</v>
      </c>
      <c r="C9" s="2">
        <v>4.5</v>
      </c>
      <c r="D9" s="11">
        <f t="shared" si="0"/>
        <v>1653.5044444444445</v>
      </c>
      <c r="E9" s="11"/>
    </row>
    <row r="10" spans="2:11" x14ac:dyDescent="0.3">
      <c r="B10" s="1">
        <v>7475.93</v>
      </c>
      <c r="C10" s="2">
        <v>4.5</v>
      </c>
      <c r="D10" s="11">
        <f t="shared" si="0"/>
        <v>1661.3177777777778</v>
      </c>
      <c r="E10" s="11"/>
      <c r="F10" s="32" t="s">
        <v>24</v>
      </c>
    </row>
    <row r="11" spans="2:11" x14ac:dyDescent="0.3">
      <c r="B11" s="1">
        <v>7544.31</v>
      </c>
      <c r="C11" s="2">
        <v>4.5</v>
      </c>
      <c r="D11" s="11">
        <f t="shared" si="0"/>
        <v>1676.5133333333333</v>
      </c>
      <c r="E11" s="11"/>
      <c r="F11" s="11">
        <f>K2*J2</f>
        <v>7521.107862237769</v>
      </c>
      <c r="G11" t="s">
        <v>16</v>
      </c>
    </row>
    <row r="12" spans="2:11" x14ac:dyDescent="0.3">
      <c r="B12" s="1">
        <v>7629.02</v>
      </c>
      <c r="C12" s="2">
        <v>4.5</v>
      </c>
      <c r="D12" s="11">
        <f t="shared" si="0"/>
        <v>1695.3377777777778</v>
      </c>
      <c r="E12" s="11"/>
      <c r="F12">
        <v>0.105</v>
      </c>
      <c r="G12" t="s">
        <v>17</v>
      </c>
    </row>
    <row r="13" spans="2:11" x14ac:dyDescent="0.3">
      <c r="B13" s="1">
        <v>7650.07</v>
      </c>
      <c r="C13" s="2">
        <v>4.5</v>
      </c>
      <c r="D13" s="11">
        <f t="shared" si="0"/>
        <v>1700.0155555555555</v>
      </c>
      <c r="E13" s="11"/>
      <c r="F13">
        <v>8760</v>
      </c>
      <c r="G13" t="s">
        <v>18</v>
      </c>
    </row>
    <row r="14" spans="2:11" x14ac:dyDescent="0.3">
      <c r="B14" s="1">
        <v>7650.07</v>
      </c>
      <c r="C14" s="2">
        <v>4.5</v>
      </c>
      <c r="D14" s="11">
        <f t="shared" si="0"/>
        <v>1700.0155555555555</v>
      </c>
      <c r="E14" s="11"/>
      <c r="F14">
        <v>30</v>
      </c>
      <c r="G14" t="s">
        <v>19</v>
      </c>
    </row>
    <row r="15" spans="2:11" x14ac:dyDescent="0.3">
      <c r="B15" s="1">
        <v>7781.97</v>
      </c>
      <c r="C15" s="2">
        <v>4.5</v>
      </c>
      <c r="D15" s="11">
        <f t="shared" si="0"/>
        <v>1729.3266666666668</v>
      </c>
      <c r="E15" s="11"/>
      <c r="F15" s="31">
        <f>K2*(F12*F13)</f>
        <v>3173.9114076923097</v>
      </c>
      <c r="G15" t="s">
        <v>20</v>
      </c>
    </row>
    <row r="16" spans="2:11" x14ac:dyDescent="0.3">
      <c r="B16" s="9">
        <v>7805.5</v>
      </c>
      <c r="C16" s="10">
        <v>4.5</v>
      </c>
      <c r="D16" s="11">
        <f t="shared" si="0"/>
        <v>1734.5555555555557</v>
      </c>
      <c r="E16" s="11"/>
      <c r="F16" s="31">
        <f>F15*30</f>
        <v>95217.342230769296</v>
      </c>
      <c r="G16" t="s">
        <v>21</v>
      </c>
    </row>
    <row r="17" spans="2:7" x14ac:dyDescent="0.3">
      <c r="B17" s="1">
        <v>7852.57</v>
      </c>
      <c r="C17" s="2">
        <v>4.5</v>
      </c>
      <c r="D17" s="11">
        <f t="shared" si="0"/>
        <v>1745.0155555555555</v>
      </c>
      <c r="E17" s="11"/>
      <c r="F17" s="11">
        <f>F11/F16</f>
        <v>7.8988844742269415E-2</v>
      </c>
      <c r="G17" t="s">
        <v>22</v>
      </c>
    </row>
    <row r="18" spans="2:7" x14ac:dyDescent="0.3">
      <c r="B18" s="1">
        <v>7934.93</v>
      </c>
      <c r="C18" s="2">
        <v>4.5</v>
      </c>
      <c r="D18" s="11">
        <f t="shared" si="0"/>
        <v>1763.3177777777778</v>
      </c>
      <c r="E18" s="11"/>
      <c r="F18" s="11">
        <f>F17*1000</f>
        <v>78.988844742269421</v>
      </c>
      <c r="G18" t="s">
        <v>23</v>
      </c>
    </row>
    <row r="19" spans="2:7" x14ac:dyDescent="0.3">
      <c r="B19" s="1">
        <v>8064.35</v>
      </c>
      <c r="C19" s="2">
        <v>4.5</v>
      </c>
      <c r="D19" s="11">
        <f t="shared" si="0"/>
        <v>1792.0777777777778</v>
      </c>
      <c r="E19" s="11"/>
      <c r="F19" s="19">
        <f>F17*1.15</f>
        <v>9.0837171453609825E-2</v>
      </c>
      <c r="G19" s="32" t="s">
        <v>26</v>
      </c>
    </row>
    <row r="20" spans="2:7" x14ac:dyDescent="0.3">
      <c r="B20" s="1">
        <v>8164.92</v>
      </c>
      <c r="C20" s="2">
        <v>4.5</v>
      </c>
      <c r="D20" s="11">
        <f t="shared" si="0"/>
        <v>1814.4266666666667</v>
      </c>
      <c r="E20" s="11"/>
      <c r="F20" s="19">
        <f>F18*1.15</f>
        <v>90.837171453609827</v>
      </c>
      <c r="G20" s="32" t="s">
        <v>27</v>
      </c>
    </row>
    <row r="21" spans="2:7" x14ac:dyDescent="0.3">
      <c r="B21" s="1">
        <v>8240.94</v>
      </c>
      <c r="C21" s="2">
        <v>4.5</v>
      </c>
      <c r="D21" s="11">
        <f t="shared" si="0"/>
        <v>1831.3200000000002</v>
      </c>
      <c r="E21" s="11"/>
    </row>
    <row r="22" spans="2:7" x14ac:dyDescent="0.3">
      <c r="B22" s="1">
        <v>8484.9399999999987</v>
      </c>
      <c r="C22" s="2">
        <v>4.5</v>
      </c>
      <c r="D22" s="11">
        <f t="shared" si="0"/>
        <v>1885.5422222222219</v>
      </c>
      <c r="E22" s="11"/>
    </row>
    <row r="23" spans="2:7" x14ac:dyDescent="0.3">
      <c r="B23" s="1">
        <v>8487.83</v>
      </c>
      <c r="C23" s="2">
        <v>4.5</v>
      </c>
      <c r="D23" s="11">
        <f t="shared" si="0"/>
        <v>1886.1844444444444</v>
      </c>
      <c r="E23" s="11"/>
      <c r="F23" s="32" t="s">
        <v>25</v>
      </c>
    </row>
    <row r="24" spans="2:7" x14ac:dyDescent="0.3">
      <c r="B24" s="1">
        <v>8901.4399999999987</v>
      </c>
      <c r="C24" s="2">
        <v>4.5</v>
      </c>
      <c r="D24" s="11">
        <f t="shared" si="0"/>
        <v>1978.0977777777775</v>
      </c>
      <c r="E24" s="11"/>
      <c r="F24" s="11">
        <f>J3*K3</f>
        <v>7512.1269192386872</v>
      </c>
      <c r="G24" t="s">
        <v>16</v>
      </c>
    </row>
    <row r="25" spans="2:7" x14ac:dyDescent="0.3">
      <c r="B25" s="3">
        <v>8020.35</v>
      </c>
      <c r="C25" s="4">
        <v>4.18</v>
      </c>
      <c r="D25" s="11">
        <f t="shared" si="0"/>
        <v>1918.7440191387561</v>
      </c>
      <c r="E25" s="11"/>
      <c r="F25">
        <v>0.105</v>
      </c>
      <c r="G25" t="s">
        <v>17</v>
      </c>
    </row>
    <row r="26" spans="2:7" x14ac:dyDescent="0.3">
      <c r="B26" s="1">
        <v>8027.41</v>
      </c>
      <c r="C26" s="2">
        <v>4.18</v>
      </c>
      <c r="D26" s="11">
        <f t="shared" si="0"/>
        <v>1920.4330143540672</v>
      </c>
      <c r="E26" s="11"/>
      <c r="F26">
        <v>8760</v>
      </c>
      <c r="G26" t="s">
        <v>18</v>
      </c>
    </row>
    <row r="27" spans="2:7" x14ac:dyDescent="0.3">
      <c r="B27" s="1">
        <v>8196.83</v>
      </c>
      <c r="C27" s="2">
        <v>4.18</v>
      </c>
      <c r="D27" s="11">
        <f t="shared" si="0"/>
        <v>1960.9641148325361</v>
      </c>
      <c r="E27" s="11"/>
      <c r="F27">
        <v>30</v>
      </c>
      <c r="G27" t="s">
        <v>19</v>
      </c>
    </row>
    <row r="28" spans="2:7" x14ac:dyDescent="0.3">
      <c r="B28" s="1">
        <v>8585.1</v>
      </c>
      <c r="C28" s="2">
        <v>4.18</v>
      </c>
      <c r="D28" s="11">
        <f t="shared" si="0"/>
        <v>2053.8516746411487</v>
      </c>
      <c r="E28" s="11"/>
      <c r="F28" s="31">
        <f>K3*(F25*F26)</f>
        <v>3115.4575000000013</v>
      </c>
      <c r="G28" t="s">
        <v>20</v>
      </c>
    </row>
    <row r="29" spans="2:7" x14ac:dyDescent="0.3">
      <c r="B29" s="1">
        <v>7210.03</v>
      </c>
      <c r="C29" s="2">
        <v>4.125</v>
      </c>
      <c r="D29" s="11">
        <f t="shared" si="0"/>
        <v>1747.8860606060605</v>
      </c>
      <c r="E29" s="11"/>
      <c r="F29" s="31">
        <f>F28*30</f>
        <v>93463.725000000035</v>
      </c>
      <c r="G29" t="s">
        <v>21</v>
      </c>
    </row>
    <row r="30" spans="2:7" x14ac:dyDescent="0.3">
      <c r="B30" s="1">
        <v>7247.46</v>
      </c>
      <c r="C30" s="2">
        <v>4.125</v>
      </c>
      <c r="D30" s="11">
        <f t="shared" si="0"/>
        <v>1756.96</v>
      </c>
      <c r="E30" s="11"/>
      <c r="F30" s="11">
        <f>F24/F29</f>
        <v>8.0374786252513306E-2</v>
      </c>
      <c r="G30" t="s">
        <v>22</v>
      </c>
    </row>
    <row r="31" spans="2:7" x14ac:dyDescent="0.3">
      <c r="B31" s="1">
        <v>7393.57</v>
      </c>
      <c r="C31" s="2">
        <v>4.125</v>
      </c>
      <c r="D31" s="11">
        <f t="shared" si="0"/>
        <v>1792.3806060606059</v>
      </c>
      <c r="E31" s="11"/>
      <c r="F31" s="11">
        <f>F30*1000</f>
        <v>80.374786252513303</v>
      </c>
      <c r="G31" t="s">
        <v>23</v>
      </c>
    </row>
    <row r="32" spans="2:7" x14ac:dyDescent="0.3">
      <c r="B32" s="1">
        <v>7807.24</v>
      </c>
      <c r="C32" s="2">
        <v>4.125</v>
      </c>
      <c r="D32" s="11">
        <f t="shared" si="0"/>
        <v>1892.6642424242423</v>
      </c>
      <c r="E32" s="11"/>
      <c r="F32" s="19">
        <f>F30*1.15</f>
        <v>9.2431004190390298E-2</v>
      </c>
      <c r="G32" s="32" t="s">
        <v>26</v>
      </c>
    </row>
    <row r="33" spans="2:7" x14ac:dyDescent="0.3">
      <c r="B33" s="1">
        <v>7874.79</v>
      </c>
      <c r="C33" s="2">
        <v>4.125</v>
      </c>
      <c r="D33" s="11">
        <f t="shared" si="0"/>
        <v>1909.04</v>
      </c>
      <c r="E33" s="11"/>
      <c r="F33" s="19">
        <f>F31*1.15</f>
        <v>92.431004190390297</v>
      </c>
      <c r="G33" s="32" t="s">
        <v>27</v>
      </c>
    </row>
    <row r="34" spans="2:7" x14ac:dyDescent="0.3">
      <c r="B34" s="1">
        <v>8707.32</v>
      </c>
      <c r="C34" s="2">
        <v>4.125</v>
      </c>
      <c r="D34" s="11">
        <f t="shared" si="0"/>
        <v>2110.8654545454547</v>
      </c>
      <c r="E34" s="11"/>
    </row>
    <row r="35" spans="2:7" x14ac:dyDescent="0.3">
      <c r="B35" s="3">
        <v>8999.4700000000012</v>
      </c>
      <c r="C35" s="4">
        <v>4.125</v>
      </c>
      <c r="D35" s="11">
        <f t="shared" ref="D35:D66" si="1">B35/C35</f>
        <v>2181.6896969696973</v>
      </c>
      <c r="E35" s="11"/>
    </row>
    <row r="36" spans="2:7" ht="57.6" x14ac:dyDescent="0.3">
      <c r="B36" s="1">
        <v>8476.15</v>
      </c>
      <c r="C36" s="2">
        <v>4</v>
      </c>
      <c r="D36" s="11">
        <f t="shared" si="1"/>
        <v>2119.0374999999999</v>
      </c>
      <c r="E36" s="11"/>
      <c r="F36" s="25" t="s">
        <v>11</v>
      </c>
      <c r="G36" s="11">
        <f>SUM(D36:D99)/64</f>
        <v>2215.1355556812623</v>
      </c>
    </row>
    <row r="37" spans="2:7" x14ac:dyDescent="0.3">
      <c r="B37" s="1">
        <v>7735.76</v>
      </c>
      <c r="C37" s="2">
        <v>3.8</v>
      </c>
      <c r="D37" s="11">
        <f t="shared" si="1"/>
        <v>2035.7263157894738</v>
      </c>
      <c r="E37" s="11"/>
    </row>
    <row r="38" spans="2:7" x14ac:dyDescent="0.3">
      <c r="B38" s="1">
        <v>7771.05</v>
      </c>
      <c r="C38" s="2">
        <v>3.8</v>
      </c>
      <c r="D38" s="11">
        <f t="shared" si="1"/>
        <v>2045.0131578947369</v>
      </c>
      <c r="E38" s="11"/>
    </row>
    <row r="39" spans="2:7" x14ac:dyDescent="0.3">
      <c r="B39" s="1">
        <v>7912.24</v>
      </c>
      <c r="C39" s="2">
        <v>3.8</v>
      </c>
      <c r="D39" s="11">
        <f t="shared" si="1"/>
        <v>2082.1684210526314</v>
      </c>
      <c r="E39" s="11"/>
    </row>
    <row r="40" spans="2:7" x14ac:dyDescent="0.3">
      <c r="B40" s="1">
        <v>7947.54</v>
      </c>
      <c r="C40" s="2">
        <v>3.8</v>
      </c>
      <c r="D40" s="11">
        <f t="shared" si="1"/>
        <v>2091.4578947368423</v>
      </c>
      <c r="E40" s="11"/>
    </row>
    <row r="41" spans="2:7" x14ac:dyDescent="0.3">
      <c r="B41" s="1">
        <v>7971.07</v>
      </c>
      <c r="C41" s="2">
        <v>3.8</v>
      </c>
      <c r="D41" s="11">
        <f t="shared" si="1"/>
        <v>2097.65</v>
      </c>
      <c r="E41" s="11"/>
    </row>
    <row r="42" spans="2:7" x14ac:dyDescent="0.3">
      <c r="B42" s="1">
        <v>8029.9</v>
      </c>
      <c r="C42" s="2">
        <v>3.8</v>
      </c>
      <c r="D42" s="11">
        <f t="shared" si="1"/>
        <v>2113.1315789473683</v>
      </c>
      <c r="E42" s="11"/>
    </row>
    <row r="43" spans="2:7" x14ac:dyDescent="0.3">
      <c r="B43" s="1">
        <v>8076.96</v>
      </c>
      <c r="C43" s="2">
        <v>3.8</v>
      </c>
      <c r="D43" s="11">
        <f t="shared" si="1"/>
        <v>2125.5157894736844</v>
      </c>
      <c r="E43" s="11"/>
    </row>
    <row r="44" spans="2:7" x14ac:dyDescent="0.3">
      <c r="B44" s="1">
        <v>8135.79</v>
      </c>
      <c r="C44" s="2">
        <v>3.8</v>
      </c>
      <c r="D44" s="11">
        <f t="shared" si="1"/>
        <v>2140.9973684210527</v>
      </c>
      <c r="E44" s="11"/>
    </row>
    <row r="45" spans="2:7" x14ac:dyDescent="0.3">
      <c r="B45" s="3">
        <v>8147.56</v>
      </c>
      <c r="C45" s="4">
        <v>3.8</v>
      </c>
      <c r="D45" s="11">
        <f t="shared" si="1"/>
        <v>2144.0947368421052</v>
      </c>
      <c r="E45" s="11"/>
    </row>
    <row r="46" spans="2:7" x14ac:dyDescent="0.3">
      <c r="B46" s="1">
        <v>8271.43</v>
      </c>
      <c r="C46" s="2">
        <v>3.8</v>
      </c>
      <c r="D46" s="11">
        <f t="shared" si="1"/>
        <v>2176.6921052631583</v>
      </c>
      <c r="E46" s="11"/>
    </row>
    <row r="47" spans="2:7" x14ac:dyDescent="0.3">
      <c r="B47" s="1">
        <v>7046.29</v>
      </c>
      <c r="C47" s="2">
        <v>3.75</v>
      </c>
      <c r="D47" s="11">
        <f t="shared" si="1"/>
        <v>1879.0106666666666</v>
      </c>
      <c r="E47" s="11"/>
    </row>
    <row r="48" spans="2:7" x14ac:dyDescent="0.3">
      <c r="B48" s="1">
        <v>7058.25</v>
      </c>
      <c r="C48" s="2">
        <v>3.75</v>
      </c>
      <c r="D48" s="11">
        <f t="shared" si="1"/>
        <v>1882.2</v>
      </c>
      <c r="E48" s="11"/>
    </row>
    <row r="49" spans="2:5" x14ac:dyDescent="0.3">
      <c r="B49" s="1">
        <v>7117.08</v>
      </c>
      <c r="C49" s="2">
        <v>3.75</v>
      </c>
      <c r="D49" s="11">
        <f t="shared" si="1"/>
        <v>1897.8879999999999</v>
      </c>
      <c r="E49" s="11"/>
    </row>
    <row r="50" spans="2:5" x14ac:dyDescent="0.3">
      <c r="B50" s="1">
        <v>7122.76</v>
      </c>
      <c r="C50" s="2">
        <v>3.75</v>
      </c>
      <c r="D50" s="11">
        <f t="shared" si="1"/>
        <v>1899.4026666666666</v>
      </c>
      <c r="E50" s="11"/>
    </row>
    <row r="51" spans="2:5" x14ac:dyDescent="0.3">
      <c r="B51" s="1">
        <v>7128.65</v>
      </c>
      <c r="C51" s="2">
        <v>3.75</v>
      </c>
      <c r="D51" s="11">
        <f t="shared" si="1"/>
        <v>1900.9733333333331</v>
      </c>
      <c r="E51" s="11"/>
    </row>
    <row r="52" spans="2:5" x14ac:dyDescent="0.3">
      <c r="B52" s="1">
        <v>7246.5</v>
      </c>
      <c r="C52" s="2">
        <v>3.75</v>
      </c>
      <c r="D52" s="11">
        <f t="shared" si="1"/>
        <v>1932.4</v>
      </c>
      <c r="E52" s="11"/>
    </row>
    <row r="53" spans="2:5" x14ac:dyDescent="0.3">
      <c r="B53" s="1">
        <v>7305.13</v>
      </c>
      <c r="C53" s="2">
        <v>3.75</v>
      </c>
      <c r="D53" s="11">
        <f t="shared" si="1"/>
        <v>1948.0346666666667</v>
      </c>
      <c r="E53" s="11"/>
    </row>
    <row r="54" spans="2:5" x14ac:dyDescent="0.3">
      <c r="B54" s="1">
        <v>7375.73</v>
      </c>
      <c r="C54" s="2">
        <v>3.75</v>
      </c>
      <c r="D54" s="11">
        <f t="shared" si="1"/>
        <v>1966.8613333333333</v>
      </c>
      <c r="E54" s="11"/>
    </row>
    <row r="55" spans="2:5" x14ac:dyDescent="0.3">
      <c r="B55" s="1">
        <v>7375.73</v>
      </c>
      <c r="C55" s="2">
        <v>3.75</v>
      </c>
      <c r="D55" s="11">
        <f t="shared" si="1"/>
        <v>1966.8613333333333</v>
      </c>
      <c r="E55" s="11"/>
    </row>
    <row r="56" spans="2:5" x14ac:dyDescent="0.3">
      <c r="B56" s="1">
        <v>7458.29</v>
      </c>
      <c r="C56" s="2">
        <v>3.75</v>
      </c>
      <c r="D56" s="11">
        <f t="shared" si="1"/>
        <v>1988.8773333333334</v>
      </c>
      <c r="E56" s="11"/>
    </row>
    <row r="57" spans="2:5" x14ac:dyDescent="0.3">
      <c r="B57" s="1">
        <v>7563.98</v>
      </c>
      <c r="C57" s="2">
        <v>3.75</v>
      </c>
      <c r="D57" s="11">
        <f t="shared" si="1"/>
        <v>2017.0613333333333</v>
      </c>
      <c r="E57" s="11"/>
    </row>
    <row r="58" spans="2:5" x14ac:dyDescent="0.3">
      <c r="B58" s="5">
        <v>7640.65</v>
      </c>
      <c r="C58" s="6">
        <v>3.75</v>
      </c>
      <c r="D58" s="11">
        <f t="shared" si="1"/>
        <v>2037.5066666666667</v>
      </c>
      <c r="E58" s="11"/>
    </row>
    <row r="59" spans="2:5" x14ac:dyDescent="0.3">
      <c r="B59" s="1">
        <v>7646.54</v>
      </c>
      <c r="C59" s="2">
        <v>3.75</v>
      </c>
      <c r="D59" s="11">
        <f t="shared" si="1"/>
        <v>2039.0773333333334</v>
      </c>
      <c r="E59" s="11"/>
    </row>
    <row r="60" spans="2:5" x14ac:dyDescent="0.3">
      <c r="B60" s="1">
        <v>7690.43</v>
      </c>
      <c r="C60" s="2">
        <v>3.75</v>
      </c>
      <c r="D60" s="11">
        <f t="shared" si="1"/>
        <v>2050.7813333333334</v>
      </c>
      <c r="E60" s="11"/>
    </row>
    <row r="61" spans="2:5" x14ac:dyDescent="0.3">
      <c r="B61" s="1">
        <v>7705.17</v>
      </c>
      <c r="C61" s="2">
        <v>3.75</v>
      </c>
      <c r="D61" s="11">
        <f t="shared" si="1"/>
        <v>2054.712</v>
      </c>
      <c r="E61" s="11"/>
    </row>
    <row r="62" spans="2:5" x14ac:dyDescent="0.3">
      <c r="B62" s="1">
        <v>7717.13</v>
      </c>
      <c r="C62" s="2">
        <v>3.75</v>
      </c>
      <c r="D62" s="11">
        <f t="shared" si="1"/>
        <v>2057.9013333333332</v>
      </c>
      <c r="E62" s="11"/>
    </row>
    <row r="63" spans="2:5" x14ac:dyDescent="0.3">
      <c r="B63" s="1">
        <v>7793.74</v>
      </c>
      <c r="C63" s="2">
        <v>3.75</v>
      </c>
      <c r="D63" s="11">
        <f t="shared" si="1"/>
        <v>2078.3306666666667</v>
      </c>
      <c r="E63" s="11"/>
    </row>
    <row r="64" spans="2:5" x14ac:dyDescent="0.3">
      <c r="B64" s="1">
        <v>8834.5499999999993</v>
      </c>
      <c r="C64" s="2">
        <v>3.75</v>
      </c>
      <c r="D64" s="11">
        <f t="shared" si="1"/>
        <v>2355.8799999999997</v>
      </c>
      <c r="E64" s="11"/>
    </row>
    <row r="65" spans="2:6" x14ac:dyDescent="0.3">
      <c r="B65" s="1">
        <v>7803.29</v>
      </c>
      <c r="C65" s="2">
        <v>3.42</v>
      </c>
      <c r="D65" s="11">
        <f t="shared" si="1"/>
        <v>2281.6637426900584</v>
      </c>
      <c r="E65" s="11"/>
    </row>
    <row r="66" spans="2:6" x14ac:dyDescent="0.3">
      <c r="B66" s="1">
        <v>7979.78</v>
      </c>
      <c r="C66" s="2">
        <v>3.42</v>
      </c>
      <c r="D66" s="11">
        <f t="shared" si="1"/>
        <v>2333.2690058479534</v>
      </c>
      <c r="E66" s="11"/>
    </row>
    <row r="67" spans="2:6" x14ac:dyDescent="0.3">
      <c r="B67" s="1">
        <v>8033.9</v>
      </c>
      <c r="C67" s="2">
        <v>3.42</v>
      </c>
      <c r="D67" s="11">
        <f t="shared" ref="D67:D98" si="2">B67/C67</f>
        <v>2349.093567251462</v>
      </c>
      <c r="E67" s="11"/>
    </row>
    <row r="68" spans="2:6" x14ac:dyDescent="0.3">
      <c r="B68" s="5">
        <v>8132.73</v>
      </c>
      <c r="C68" s="6">
        <v>3.42</v>
      </c>
      <c r="D68" s="11">
        <f t="shared" si="2"/>
        <v>2377.9912280701756</v>
      </c>
      <c r="E68" s="11"/>
      <c r="F68" t="s">
        <v>6</v>
      </c>
    </row>
    <row r="69" spans="2:6" x14ac:dyDescent="0.3">
      <c r="B69" s="1">
        <v>8597.48</v>
      </c>
      <c r="C69" s="2">
        <v>3.42</v>
      </c>
      <c r="D69" s="11">
        <f t="shared" si="2"/>
        <v>2513.8830409356724</v>
      </c>
      <c r="E69" s="11"/>
    </row>
    <row r="70" spans="2:6" x14ac:dyDescent="0.3">
      <c r="B70" s="1">
        <v>8073.99</v>
      </c>
      <c r="C70" s="2">
        <v>3.38</v>
      </c>
      <c r="D70" s="11">
        <f t="shared" si="2"/>
        <v>2388.7544378698226</v>
      </c>
      <c r="E70" s="11"/>
    </row>
    <row r="71" spans="2:6" x14ac:dyDescent="0.3">
      <c r="B71" s="1">
        <v>6870</v>
      </c>
      <c r="C71" s="2">
        <v>3.375</v>
      </c>
      <c r="D71" s="11">
        <f t="shared" si="2"/>
        <v>2035.5555555555557</v>
      </c>
      <c r="E71" s="11"/>
    </row>
    <row r="72" spans="2:6" x14ac:dyDescent="0.3">
      <c r="B72" s="1">
        <v>7234.54</v>
      </c>
      <c r="C72" s="2">
        <v>3.375</v>
      </c>
      <c r="D72" s="11">
        <f t="shared" si="2"/>
        <v>2143.5674074074072</v>
      </c>
      <c r="E72" s="11"/>
    </row>
    <row r="73" spans="2:6" x14ac:dyDescent="0.3">
      <c r="B73" s="17">
        <v>7349.22</v>
      </c>
      <c r="C73" s="18">
        <v>3.375</v>
      </c>
      <c r="D73" s="19">
        <f t="shared" si="2"/>
        <v>2177.5466666666666</v>
      </c>
      <c r="E73" s="19"/>
    </row>
    <row r="74" spans="2:6" x14ac:dyDescent="0.3">
      <c r="B74" s="1">
        <v>7446.32</v>
      </c>
      <c r="C74" s="2">
        <v>3.375</v>
      </c>
      <c r="D74" s="11">
        <f t="shared" si="2"/>
        <v>2206.3170370370372</v>
      </c>
      <c r="E74" s="11"/>
    </row>
    <row r="75" spans="2:6" x14ac:dyDescent="0.3">
      <c r="B75" s="1">
        <v>7662.19</v>
      </c>
      <c r="C75" s="2">
        <v>3.375</v>
      </c>
      <c r="D75" s="11">
        <f t="shared" si="2"/>
        <v>2270.2785185185185</v>
      </c>
      <c r="E75" s="11"/>
    </row>
    <row r="76" spans="2:6" x14ac:dyDescent="0.3">
      <c r="B76" s="1">
        <v>7688.69</v>
      </c>
      <c r="C76" s="2">
        <v>3.375</v>
      </c>
      <c r="D76" s="11">
        <f t="shared" si="2"/>
        <v>2278.1303703703702</v>
      </c>
      <c r="E76" s="11"/>
    </row>
    <row r="77" spans="2:6" x14ac:dyDescent="0.3">
      <c r="B77" s="1">
        <v>7710.07</v>
      </c>
      <c r="C77" s="2">
        <v>3.375</v>
      </c>
      <c r="D77" s="11">
        <f t="shared" si="2"/>
        <v>2284.465185185185</v>
      </c>
      <c r="E77" s="11"/>
    </row>
    <row r="78" spans="2:6" x14ac:dyDescent="0.3">
      <c r="B78" s="1">
        <v>7873.97</v>
      </c>
      <c r="C78" s="2">
        <v>3.375</v>
      </c>
      <c r="D78" s="11">
        <f t="shared" si="2"/>
        <v>2333.0281481481484</v>
      </c>
      <c r="E78" s="11"/>
    </row>
    <row r="79" spans="2:6" x14ac:dyDescent="0.3">
      <c r="B79" s="1">
        <v>7881.65</v>
      </c>
      <c r="C79" s="2">
        <v>3.375</v>
      </c>
      <c r="D79" s="11">
        <f t="shared" si="2"/>
        <v>2335.3037037037034</v>
      </c>
      <c r="E79" s="11"/>
    </row>
    <row r="80" spans="2:6" x14ac:dyDescent="0.3">
      <c r="B80" s="1">
        <v>7944.34</v>
      </c>
      <c r="C80" s="2">
        <v>3.375</v>
      </c>
      <c r="D80" s="11">
        <f t="shared" si="2"/>
        <v>2353.8785185185184</v>
      </c>
      <c r="E80" s="11"/>
    </row>
    <row r="81" spans="2:5" x14ac:dyDescent="0.3">
      <c r="B81" s="3">
        <v>7122.73</v>
      </c>
      <c r="C81" s="4">
        <v>3.04</v>
      </c>
      <c r="D81" s="11">
        <f t="shared" si="2"/>
        <v>2343.0032894736842</v>
      </c>
      <c r="E81" s="11"/>
    </row>
    <row r="82" spans="2:5" x14ac:dyDescent="0.3">
      <c r="B82" s="1">
        <v>7216.85</v>
      </c>
      <c r="C82" s="2">
        <v>3.04</v>
      </c>
      <c r="D82" s="11">
        <f t="shared" si="2"/>
        <v>2373.9638157894738</v>
      </c>
      <c r="E82" s="11"/>
    </row>
    <row r="83" spans="2:5" x14ac:dyDescent="0.3">
      <c r="B83" s="1">
        <v>7299.21</v>
      </c>
      <c r="C83" s="2">
        <v>3.04</v>
      </c>
      <c r="D83" s="11">
        <f t="shared" si="2"/>
        <v>2401.0559210526317</v>
      </c>
      <c r="E83" s="11"/>
    </row>
    <row r="84" spans="2:5" x14ac:dyDescent="0.3">
      <c r="B84" s="1">
        <v>7299.21</v>
      </c>
      <c r="C84" s="2">
        <v>3.04</v>
      </c>
      <c r="D84" s="11">
        <f t="shared" si="2"/>
        <v>2401.0559210526317</v>
      </c>
      <c r="E84" s="11"/>
    </row>
    <row r="85" spans="2:5" x14ac:dyDescent="0.3">
      <c r="B85" s="1">
        <v>7416.87</v>
      </c>
      <c r="C85" s="2">
        <v>3.04</v>
      </c>
      <c r="D85" s="11">
        <f t="shared" si="2"/>
        <v>2439.7598684210525</v>
      </c>
      <c r="E85" s="11"/>
    </row>
    <row r="86" spans="2:5" x14ac:dyDescent="0.3">
      <c r="B86" s="1">
        <v>7666.3</v>
      </c>
      <c r="C86" s="2">
        <v>3.04</v>
      </c>
      <c r="D86" s="11">
        <f t="shared" si="2"/>
        <v>2521.8092105263158</v>
      </c>
      <c r="E86" s="11"/>
    </row>
    <row r="87" spans="2:5" x14ac:dyDescent="0.3">
      <c r="B87" s="3">
        <v>7711.01</v>
      </c>
      <c r="C87" s="4">
        <v>3.04</v>
      </c>
      <c r="D87" s="11">
        <f t="shared" si="2"/>
        <v>2536.5164473684213</v>
      </c>
      <c r="E87" s="11"/>
    </row>
    <row r="88" spans="2:5" x14ac:dyDescent="0.3">
      <c r="B88" s="1">
        <v>7842.79</v>
      </c>
      <c r="C88" s="2">
        <v>3.04</v>
      </c>
      <c r="D88" s="11">
        <f t="shared" si="2"/>
        <v>2579.8651315789475</v>
      </c>
      <c r="E88" s="11"/>
    </row>
    <row r="89" spans="2:5" x14ac:dyDescent="0.3">
      <c r="B89" s="1">
        <v>8063.99</v>
      </c>
      <c r="C89" s="2">
        <v>3.04</v>
      </c>
      <c r="D89" s="11">
        <f t="shared" si="2"/>
        <v>2652.6282894736842</v>
      </c>
      <c r="E89" s="11"/>
    </row>
    <row r="90" spans="2:5" x14ac:dyDescent="0.3">
      <c r="B90" s="1">
        <v>6389.41</v>
      </c>
      <c r="C90" s="2">
        <v>3</v>
      </c>
      <c r="D90" s="11">
        <f t="shared" si="2"/>
        <v>2129.8033333333333</v>
      </c>
      <c r="E90" s="11"/>
    </row>
    <row r="91" spans="2:5" x14ac:dyDescent="0.3">
      <c r="B91" s="1">
        <v>6427.61</v>
      </c>
      <c r="C91" s="2">
        <v>3</v>
      </c>
      <c r="D91" s="11">
        <f t="shared" si="2"/>
        <v>2142.5366666666664</v>
      </c>
      <c r="E91" s="11"/>
    </row>
    <row r="92" spans="2:5" x14ac:dyDescent="0.3">
      <c r="B92" s="1">
        <v>6688.22</v>
      </c>
      <c r="C92" s="2">
        <v>3</v>
      </c>
      <c r="D92" s="11">
        <f t="shared" si="2"/>
        <v>2229.4066666666668</v>
      </c>
      <c r="E92" s="11"/>
    </row>
    <row r="93" spans="2:5" x14ac:dyDescent="0.3">
      <c r="B93" s="1">
        <v>7012.92</v>
      </c>
      <c r="C93" s="2">
        <v>3</v>
      </c>
      <c r="D93" s="11">
        <f t="shared" si="2"/>
        <v>2337.64</v>
      </c>
      <c r="E93" s="11"/>
    </row>
    <row r="94" spans="2:5" x14ac:dyDescent="0.3">
      <c r="B94" s="1">
        <v>7062.96</v>
      </c>
      <c r="C94" s="2">
        <v>3</v>
      </c>
      <c r="D94" s="11">
        <f t="shared" si="2"/>
        <v>2354.3200000000002</v>
      </c>
      <c r="E94" s="11"/>
    </row>
    <row r="95" spans="2:5" x14ac:dyDescent="0.3">
      <c r="B95" s="1">
        <v>7286.51</v>
      </c>
      <c r="C95" s="2">
        <v>3</v>
      </c>
      <c r="D95" s="11">
        <f t="shared" si="2"/>
        <v>2428.8366666666666</v>
      </c>
      <c r="E95" s="11"/>
    </row>
    <row r="96" spans="2:5" x14ac:dyDescent="0.3">
      <c r="B96" s="1">
        <v>7451.23</v>
      </c>
      <c r="C96" s="2">
        <v>3</v>
      </c>
      <c r="D96" s="11">
        <f t="shared" si="2"/>
        <v>2483.7433333333333</v>
      </c>
      <c r="E96" s="11"/>
    </row>
    <row r="97" spans="2:7" x14ac:dyDescent="0.3">
      <c r="B97" s="1">
        <v>7483.55</v>
      </c>
      <c r="C97" s="2">
        <v>3</v>
      </c>
      <c r="D97" s="11">
        <f t="shared" si="2"/>
        <v>2494.5166666666669</v>
      </c>
      <c r="E97" s="11"/>
    </row>
    <row r="98" spans="2:7" x14ac:dyDescent="0.3">
      <c r="B98" s="1">
        <v>7594.77</v>
      </c>
      <c r="C98" s="2">
        <v>3</v>
      </c>
      <c r="D98" s="11">
        <f t="shared" si="2"/>
        <v>2531.59</v>
      </c>
      <c r="E98" s="11"/>
    </row>
    <row r="99" spans="2:7" x14ac:dyDescent="0.3">
      <c r="B99" s="1">
        <v>7795.96</v>
      </c>
      <c r="C99" s="2">
        <v>3</v>
      </c>
      <c r="D99" s="11">
        <f t="shared" ref="D99:D130" si="3">B99/C99</f>
        <v>2598.6533333333332</v>
      </c>
      <c r="E99" s="11"/>
    </row>
    <row r="100" spans="2:7" ht="72" x14ac:dyDescent="0.3">
      <c r="B100" s="1">
        <v>7332.51</v>
      </c>
      <c r="C100" s="2">
        <v>2.66</v>
      </c>
      <c r="D100" s="11">
        <f t="shared" si="3"/>
        <v>2756.5827067669175</v>
      </c>
      <c r="E100" s="11"/>
      <c r="F100" s="25" t="s">
        <v>10</v>
      </c>
      <c r="G100" s="11">
        <f>SUM(D100:D132)/33</f>
        <v>2934.5597115516066</v>
      </c>
    </row>
    <row r="101" spans="2:7" x14ac:dyDescent="0.3">
      <c r="B101" s="1">
        <v>7364.52</v>
      </c>
      <c r="C101" s="2">
        <v>2.66</v>
      </c>
      <c r="D101" s="11">
        <f t="shared" si="3"/>
        <v>2768.6165413533836</v>
      </c>
      <c r="E101" s="11"/>
    </row>
    <row r="102" spans="2:7" x14ac:dyDescent="0.3">
      <c r="B102" s="1">
        <v>7414.87</v>
      </c>
      <c r="C102" s="2">
        <v>2.66</v>
      </c>
      <c r="D102" s="11">
        <f t="shared" si="3"/>
        <v>2787.5451127819547</v>
      </c>
      <c r="E102" s="11"/>
    </row>
    <row r="103" spans="2:7" x14ac:dyDescent="0.3">
      <c r="B103" s="1">
        <v>5956.98</v>
      </c>
      <c r="C103" s="2">
        <v>2.625</v>
      </c>
      <c r="D103" s="11">
        <f t="shared" si="3"/>
        <v>2269.3257142857142</v>
      </c>
      <c r="E103" s="11"/>
    </row>
    <row r="104" spans="2:7" x14ac:dyDescent="0.3">
      <c r="B104" s="1">
        <v>6486.44</v>
      </c>
      <c r="C104" s="2">
        <v>2.625</v>
      </c>
      <c r="D104" s="11">
        <f t="shared" si="3"/>
        <v>2471.0247619047618</v>
      </c>
      <c r="E104" s="11"/>
    </row>
    <row r="105" spans="2:7" x14ac:dyDescent="0.3">
      <c r="B105" s="1">
        <v>6519.38</v>
      </c>
      <c r="C105" s="2">
        <v>2.625</v>
      </c>
      <c r="D105" s="11">
        <f t="shared" si="3"/>
        <v>2483.5733333333333</v>
      </c>
      <c r="E105" s="11"/>
    </row>
    <row r="106" spans="2:7" x14ac:dyDescent="0.3">
      <c r="B106" s="1">
        <v>6557.03</v>
      </c>
      <c r="C106" s="2">
        <v>2.625</v>
      </c>
      <c r="D106" s="11">
        <f t="shared" si="3"/>
        <v>2497.9161904761904</v>
      </c>
      <c r="E106" s="11"/>
    </row>
    <row r="107" spans="2:7" x14ac:dyDescent="0.3">
      <c r="B107" s="1">
        <v>6733.52</v>
      </c>
      <c r="C107" s="2">
        <v>2.625</v>
      </c>
      <c r="D107" s="11">
        <f t="shared" si="3"/>
        <v>2565.1504761904762</v>
      </c>
      <c r="E107" s="11"/>
    </row>
    <row r="108" spans="2:7" x14ac:dyDescent="0.3">
      <c r="B108" s="1">
        <v>6801.76</v>
      </c>
      <c r="C108" s="2">
        <v>2.625</v>
      </c>
      <c r="D108" s="11">
        <f t="shared" si="3"/>
        <v>2591.1466666666665</v>
      </c>
      <c r="E108" s="11"/>
    </row>
    <row r="109" spans="2:7" x14ac:dyDescent="0.3">
      <c r="B109" s="1">
        <v>6844.12</v>
      </c>
      <c r="C109" s="2">
        <v>2.625</v>
      </c>
      <c r="D109" s="11">
        <f t="shared" si="3"/>
        <v>2607.2838095238094</v>
      </c>
      <c r="E109" s="11"/>
    </row>
    <row r="110" spans="2:7" x14ac:dyDescent="0.3">
      <c r="B110" s="1">
        <v>7062.96</v>
      </c>
      <c r="C110" s="2">
        <v>2.625</v>
      </c>
      <c r="D110" s="11">
        <f t="shared" si="3"/>
        <v>2690.6514285714284</v>
      </c>
      <c r="E110" s="11"/>
    </row>
    <row r="111" spans="2:7" x14ac:dyDescent="0.3">
      <c r="B111" s="1">
        <v>7204.15</v>
      </c>
      <c r="C111" s="2">
        <v>2.625</v>
      </c>
      <c r="D111" s="11">
        <f t="shared" si="3"/>
        <v>2744.4380952380952</v>
      </c>
      <c r="E111" s="11"/>
    </row>
    <row r="112" spans="2:7" x14ac:dyDescent="0.3">
      <c r="B112" s="1">
        <v>7412.96</v>
      </c>
      <c r="C112" s="2">
        <v>2.625</v>
      </c>
      <c r="D112" s="11">
        <f t="shared" si="3"/>
        <v>2823.9847619047619</v>
      </c>
      <c r="E112" s="11"/>
    </row>
    <row r="113" spans="2:5" x14ac:dyDescent="0.3">
      <c r="B113" s="1">
        <v>7770.76</v>
      </c>
      <c r="C113" s="2">
        <v>2.625</v>
      </c>
      <c r="D113" s="11">
        <f t="shared" si="3"/>
        <v>2960.2895238095239</v>
      </c>
      <c r="E113" s="11"/>
    </row>
    <row r="114" spans="2:5" x14ac:dyDescent="0.3">
      <c r="B114" s="1">
        <v>7786.55</v>
      </c>
      <c r="C114" s="2">
        <v>2.625</v>
      </c>
      <c r="D114" s="11">
        <f t="shared" si="3"/>
        <v>2966.304761904762</v>
      </c>
      <c r="E114" s="11"/>
    </row>
    <row r="115" spans="2:5" x14ac:dyDescent="0.3">
      <c r="B115" s="1">
        <v>7164.73</v>
      </c>
      <c r="C115" s="2">
        <v>2.2799999999999998</v>
      </c>
      <c r="D115" s="11">
        <f t="shared" si="3"/>
        <v>3142.4254385964914</v>
      </c>
      <c r="E115" s="11"/>
    </row>
    <row r="116" spans="2:5" x14ac:dyDescent="0.3">
      <c r="B116" s="1">
        <v>7252.97</v>
      </c>
      <c r="C116" s="2">
        <v>2.2799999999999998</v>
      </c>
      <c r="D116" s="11">
        <f t="shared" si="3"/>
        <v>3181.1271929824566</v>
      </c>
      <c r="E116" s="11"/>
    </row>
    <row r="117" spans="2:5" x14ac:dyDescent="0.3">
      <c r="B117" s="1">
        <v>7270.62</v>
      </c>
      <c r="C117" s="2">
        <v>2.2799999999999998</v>
      </c>
      <c r="D117" s="11">
        <f t="shared" si="3"/>
        <v>3188.8684210526317</v>
      </c>
      <c r="E117" s="11"/>
    </row>
    <row r="118" spans="2:5" x14ac:dyDescent="0.3">
      <c r="B118" s="3">
        <v>7458.87</v>
      </c>
      <c r="C118" s="4">
        <v>2.2799999999999998</v>
      </c>
      <c r="D118" s="11">
        <f t="shared" si="3"/>
        <v>3271.4342105263158</v>
      </c>
      <c r="E118" s="11"/>
    </row>
    <row r="119" spans="2:5" x14ac:dyDescent="0.3">
      <c r="B119" s="1">
        <v>7581.24</v>
      </c>
      <c r="C119" s="2">
        <v>2.2799999999999998</v>
      </c>
      <c r="D119" s="11">
        <f t="shared" si="3"/>
        <v>3325.105263157895</v>
      </c>
      <c r="E119" s="11"/>
    </row>
    <row r="120" spans="2:5" x14ac:dyDescent="0.3">
      <c r="B120" s="1">
        <v>6432.32</v>
      </c>
      <c r="C120" s="2">
        <v>2.25</v>
      </c>
      <c r="D120" s="11">
        <f t="shared" si="3"/>
        <v>2858.8088888888888</v>
      </c>
      <c r="E120" s="11"/>
    </row>
    <row r="121" spans="2:5" x14ac:dyDescent="0.3">
      <c r="B121" s="1">
        <v>6580.56</v>
      </c>
      <c r="C121" s="2">
        <v>2.25</v>
      </c>
      <c r="D121" s="11">
        <f t="shared" si="3"/>
        <v>2924.6933333333336</v>
      </c>
      <c r="E121" s="11"/>
    </row>
    <row r="122" spans="2:5" x14ac:dyDescent="0.3">
      <c r="B122" s="1">
        <v>6605.15</v>
      </c>
      <c r="C122" s="2">
        <v>2.25</v>
      </c>
      <c r="D122" s="11">
        <f t="shared" si="3"/>
        <v>2935.6222222222223</v>
      </c>
      <c r="E122" s="11"/>
    </row>
    <row r="123" spans="2:5" x14ac:dyDescent="0.3">
      <c r="B123" s="1">
        <v>6620.57</v>
      </c>
      <c r="C123" s="2">
        <v>2.25</v>
      </c>
      <c r="D123" s="11">
        <f t="shared" si="3"/>
        <v>2942.4755555555553</v>
      </c>
      <c r="E123" s="11"/>
    </row>
    <row r="124" spans="2:5" x14ac:dyDescent="0.3">
      <c r="B124" s="1">
        <v>6703.99</v>
      </c>
      <c r="C124" s="2">
        <v>2.25</v>
      </c>
      <c r="D124" s="11">
        <f t="shared" si="3"/>
        <v>2979.5511111111109</v>
      </c>
      <c r="E124" s="11"/>
    </row>
    <row r="125" spans="2:5" x14ac:dyDescent="0.3">
      <c r="B125" s="7">
        <v>6703.99</v>
      </c>
      <c r="C125" s="8">
        <v>2.25</v>
      </c>
      <c r="D125" s="11">
        <f t="shared" si="3"/>
        <v>2979.5511111111109</v>
      </c>
      <c r="E125" s="11"/>
    </row>
    <row r="126" spans="2:5" x14ac:dyDescent="0.3">
      <c r="B126" s="1">
        <v>6726.46</v>
      </c>
      <c r="C126" s="2">
        <v>2.25</v>
      </c>
      <c r="D126" s="11">
        <f t="shared" si="3"/>
        <v>2989.5377777777776</v>
      </c>
      <c r="E126" s="11"/>
    </row>
    <row r="127" spans="2:5" x14ac:dyDescent="0.3">
      <c r="B127" s="1">
        <v>6781.64</v>
      </c>
      <c r="C127" s="2">
        <v>2.25</v>
      </c>
      <c r="D127" s="11">
        <f t="shared" si="3"/>
        <v>3014.0622222222223</v>
      </c>
      <c r="E127" s="11"/>
    </row>
    <row r="128" spans="2:5" x14ac:dyDescent="0.3">
      <c r="B128" s="1">
        <v>6986.48</v>
      </c>
      <c r="C128" s="2">
        <v>2.25</v>
      </c>
      <c r="D128" s="11">
        <f t="shared" si="3"/>
        <v>3105.1022222222218</v>
      </c>
      <c r="E128" s="11"/>
    </row>
    <row r="129" spans="2:5" x14ac:dyDescent="0.3">
      <c r="B129" s="1">
        <v>7055.9</v>
      </c>
      <c r="C129" s="2">
        <v>2.25</v>
      </c>
      <c r="D129" s="11">
        <f t="shared" si="3"/>
        <v>3135.9555555555553</v>
      </c>
      <c r="E129" s="11"/>
    </row>
    <row r="130" spans="2:5" x14ac:dyDescent="0.3">
      <c r="B130" s="1">
        <v>6876.28</v>
      </c>
      <c r="C130" s="2">
        <v>1.9</v>
      </c>
      <c r="D130" s="11">
        <f t="shared" si="3"/>
        <v>3619.0947368421052</v>
      </c>
      <c r="E130" s="11"/>
    </row>
    <row r="131" spans="2:5" x14ac:dyDescent="0.3">
      <c r="B131" s="1">
        <v>6666.4</v>
      </c>
      <c r="C131" s="2">
        <v>1.875</v>
      </c>
      <c r="D131" s="11">
        <f t="shared" ref="D131:D132" si="4">B131/C131</f>
        <v>3555.413333333333</v>
      </c>
      <c r="E131" s="11"/>
    </row>
    <row r="132" spans="2:5" x14ac:dyDescent="0.3">
      <c r="B132" s="1">
        <v>6952.14</v>
      </c>
      <c r="C132" s="2">
        <v>1.875</v>
      </c>
      <c r="D132" s="11">
        <f t="shared" si="4"/>
        <v>3707.808</v>
      </c>
      <c r="E132" s="11"/>
    </row>
    <row r="133" spans="2:5" x14ac:dyDescent="0.3">
      <c r="B133" s="24"/>
    </row>
    <row r="134" spans="2:5" x14ac:dyDescent="0.3">
      <c r="B134" s="14"/>
      <c r="C134" s="2"/>
      <c r="D134" s="11"/>
      <c r="E134" s="11"/>
    </row>
  </sheetData>
  <sortState xmlns:xlrd2="http://schemas.microsoft.com/office/spreadsheetml/2017/richdata2" ref="B2:D134">
    <sortCondition descending="1" ref="C2:C134"/>
  </sortState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Redshaw</dc:creator>
  <cp:lastModifiedBy>Liz Renes</cp:lastModifiedBy>
  <dcterms:created xsi:type="dcterms:W3CDTF">2022-04-21T13:03:54Z</dcterms:created>
  <dcterms:modified xsi:type="dcterms:W3CDTF">2023-06-09T09:24:03Z</dcterms:modified>
</cp:coreProperties>
</file>